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luaneecuador.sharepoint.com/sites/GESTIONHSEDIGITAL/Documentos compartidos/01. GESTIÓN DOCUMENTAL/OPERACIONES/DOCUMENTOS CON CODIFICACION/FORMATOS/"/>
    </mc:Choice>
  </mc:AlternateContent>
  <xr:revisionPtr revIDLastSave="2" documentId="13_ncr:1_{5E8D4BBC-17E5-4F35-AC7B-AA9B0D6DB728}" xr6:coauthVersionLast="47" xr6:coauthVersionMax="47" xr10:uidLastSave="{983AC5D4-11DC-447A-AEFF-550F1C34897D}"/>
  <bookViews>
    <workbookView xWindow="-96" yWindow="0" windowWidth="11712" windowHeight="12336" xr2:uid="{997CDDD4-0DD9-41A0-A63A-AF5DCF78D20D}"/>
  </bookViews>
  <sheets>
    <sheet name="MEDICION" sheetId="1" r:id="rId1"/>
    <sheet name="calculos" sheetId="2" state="hidden" r:id="rId2"/>
  </sheets>
  <externalReferences>
    <externalReference r:id="rId3"/>
  </externalReferences>
  <definedNames>
    <definedName name="_xlnm._FilterDatabase" localSheetId="0" hidden="1">MEDICION!$C$20:$E$26</definedName>
    <definedName name="_RMX1">#REF!</definedName>
    <definedName name="_RMX2">#REF!</definedName>
    <definedName name="_RMX3">#REF!</definedName>
    <definedName name="_RMY1">#REF!</definedName>
    <definedName name="_RMY2">#REF!</definedName>
    <definedName name="_RMY3">#REF!</definedName>
    <definedName name="_RMZ1">#REF!</definedName>
    <definedName name="_RMZ2">#REF!</definedName>
    <definedName name="_RMZ3">#REF!</definedName>
    <definedName name="_xlnm.Print_Area" localSheetId="0">MEDICION!$B$1:$Y$74</definedName>
    <definedName name="hgf" localSheetId="0">MEDICION!#REF!</definedName>
    <definedName name="hgf">'[1]AZ 0° - 90°'!#REF!</definedName>
    <definedName name="sas" localSheetId="0">MEDICION!#REF!</definedName>
    <definedName name="sas">'[1]AZ 0° - 90°'!#REF!</definedName>
    <definedName name="uyt" localSheetId="0">MEDICION!#REF!</definedName>
    <definedName name="uyt">'[1]AZ 0° - 90°'!#REF!</definedName>
    <definedName name="XCOS">#REF!</definedName>
    <definedName name="XROTATE" localSheetId="0">MEDICION!#REF!</definedName>
    <definedName name="XSIN">#REF!</definedName>
    <definedName name="YCOS">#REF!</definedName>
    <definedName name="YROTATE" localSheetId="0">MEDICION!#REF!</definedName>
    <definedName name="YSIN">#REF!</definedName>
    <definedName name="ytr" localSheetId="0">MEDICION!#REF!</definedName>
    <definedName name="ytr">'[1]AZ 0° - 90°'!#REF!</definedName>
    <definedName name="ytr2" localSheetId="0">MEDICION!#REF!</definedName>
    <definedName name="ytr2">'[1]AZ 0° - 90°'!#REF!</definedName>
    <definedName name="ZCOS">#REF!</definedName>
    <definedName name="ZROTATE" localSheetId="0">MEDICION!#REF!</definedName>
    <definedName name="ZSI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2" l="1"/>
  <c r="F50" i="1"/>
  <c r="B50" i="1"/>
  <c r="AJ41" i="2"/>
  <c r="AJ42" i="2"/>
  <c r="AJ43" i="2"/>
  <c r="AJ44" i="2"/>
  <c r="AJ45" i="2"/>
  <c r="K19" i="1" l="1"/>
  <c r="I19" i="1"/>
  <c r="G19" i="1"/>
  <c r="B19" i="1" l="1"/>
  <c r="O1" i="1" s="1"/>
  <c r="V1" i="1" l="1"/>
  <c r="O39" i="1"/>
  <c r="B40" i="1" l="1"/>
  <c r="B41" i="1"/>
  <c r="B42" i="1"/>
  <c r="B43" i="1"/>
  <c r="B44" i="1"/>
  <c r="B45" i="1"/>
  <c r="B46" i="1"/>
  <c r="B47" i="1"/>
  <c r="B48" i="1"/>
  <c r="B49" i="1"/>
  <c r="B37" i="1"/>
  <c r="B38" i="1"/>
  <c r="B39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20" i="1"/>
  <c r="C39" i="2" l="1"/>
  <c r="AF39" i="2" s="1"/>
  <c r="AG39" i="2" s="1"/>
  <c r="C40" i="2"/>
  <c r="AF40" i="2" s="1"/>
  <c r="AG40" i="2" s="1"/>
  <c r="C41" i="2"/>
  <c r="AF41" i="2" s="1"/>
  <c r="AG41" i="2" s="1"/>
  <c r="C42" i="2"/>
  <c r="AF42" i="2" s="1"/>
  <c r="AG42" i="2" s="1"/>
  <c r="C43" i="2"/>
  <c r="AF43" i="2" s="1"/>
  <c r="AG43" i="2" s="1"/>
  <c r="B40" i="2"/>
  <c r="B41" i="2"/>
  <c r="B42" i="2"/>
  <c r="B43" i="2"/>
  <c r="B44" i="2"/>
  <c r="B39" i="2"/>
  <c r="A44" i="2"/>
  <c r="AI44" i="2" s="1"/>
  <c r="C44" i="2"/>
  <c r="AF44" i="2" s="1"/>
  <c r="AG44" i="2" s="1"/>
  <c r="A45" i="2"/>
  <c r="AI45" i="2" s="1"/>
  <c r="B45" i="2"/>
  <c r="C45" i="2"/>
  <c r="AF45" i="2" s="1"/>
  <c r="AG45" i="2" s="1"/>
  <c r="A39" i="2"/>
  <c r="AI39" i="2" s="1"/>
  <c r="AJ39" i="2" s="1"/>
  <c r="A40" i="2"/>
  <c r="AI40" i="2" s="1"/>
  <c r="AJ40" i="2" s="1"/>
  <c r="A41" i="2"/>
  <c r="AI41" i="2" s="1"/>
  <c r="A42" i="2"/>
  <c r="AI42" i="2" s="1"/>
  <c r="A43" i="2"/>
  <c r="AI43" i="2" s="1"/>
  <c r="E39" i="2" l="1"/>
  <c r="T39" i="2"/>
  <c r="D39" i="2"/>
  <c r="AE39" i="2"/>
  <c r="S39" i="2"/>
  <c r="D45" i="2"/>
  <c r="T45" i="2"/>
  <c r="AE45" i="2"/>
  <c r="S45" i="2"/>
  <c r="AE43" i="2"/>
  <c r="S43" i="2"/>
  <c r="T43" i="2"/>
  <c r="D43" i="2"/>
  <c r="AE42" i="2"/>
  <c r="S42" i="2"/>
  <c r="T42" i="2"/>
  <c r="D42" i="2"/>
  <c r="D44" i="2"/>
  <c r="AE44" i="2"/>
  <c r="S44" i="2"/>
  <c r="T44" i="2"/>
  <c r="AE41" i="2"/>
  <c r="S41" i="2"/>
  <c r="T41" i="2"/>
  <c r="D41" i="2"/>
  <c r="E40" i="2"/>
  <c r="T40" i="2"/>
  <c r="D40" i="2"/>
  <c r="AE40" i="2"/>
  <c r="S40" i="2"/>
  <c r="E45" i="2"/>
  <c r="E43" i="2"/>
  <c r="E42" i="2"/>
  <c r="E44" i="2"/>
  <c r="E41" i="2"/>
  <c r="A10" i="2" l="1"/>
  <c r="AI10" i="2" s="1"/>
  <c r="AJ10" i="2" s="1"/>
  <c r="B10" i="2"/>
  <c r="C10" i="2"/>
  <c r="A11" i="2"/>
  <c r="AI11" i="2" s="1"/>
  <c r="AJ11" i="2" s="1"/>
  <c r="B11" i="2"/>
  <c r="C11" i="2"/>
  <c r="A12" i="2"/>
  <c r="AI12" i="2" s="1"/>
  <c r="AJ12" i="2" s="1"/>
  <c r="B12" i="2"/>
  <c r="C12" i="2"/>
  <c r="A13" i="2"/>
  <c r="AI13" i="2" s="1"/>
  <c r="AJ13" i="2" s="1"/>
  <c r="B13" i="2"/>
  <c r="C13" i="2"/>
  <c r="A14" i="2"/>
  <c r="AI14" i="2" s="1"/>
  <c r="AJ14" i="2" s="1"/>
  <c r="B14" i="2"/>
  <c r="C14" i="2"/>
  <c r="A15" i="2"/>
  <c r="AI15" i="2" s="1"/>
  <c r="AJ15" i="2" s="1"/>
  <c r="B15" i="2"/>
  <c r="C15" i="2"/>
  <c r="A16" i="2"/>
  <c r="AI16" i="2" s="1"/>
  <c r="AJ16" i="2" s="1"/>
  <c r="B16" i="2"/>
  <c r="C16" i="2"/>
  <c r="A17" i="2"/>
  <c r="AI17" i="2" s="1"/>
  <c r="AJ17" i="2" s="1"/>
  <c r="B17" i="2"/>
  <c r="C17" i="2"/>
  <c r="A18" i="2"/>
  <c r="AI18" i="2" s="1"/>
  <c r="AJ18" i="2" s="1"/>
  <c r="B18" i="2"/>
  <c r="C18" i="2"/>
  <c r="A19" i="2"/>
  <c r="AI19" i="2" s="1"/>
  <c r="AJ19" i="2" s="1"/>
  <c r="B19" i="2"/>
  <c r="C19" i="2"/>
  <c r="A20" i="2"/>
  <c r="AI20" i="2" s="1"/>
  <c r="AJ20" i="2" s="1"/>
  <c r="B20" i="2"/>
  <c r="C20" i="2"/>
  <c r="A21" i="2"/>
  <c r="AI21" i="2" s="1"/>
  <c r="AJ21" i="2" s="1"/>
  <c r="B21" i="2"/>
  <c r="C21" i="2"/>
  <c r="A22" i="2"/>
  <c r="AI22" i="2" s="1"/>
  <c r="AJ22" i="2" s="1"/>
  <c r="B22" i="2"/>
  <c r="C22" i="2"/>
  <c r="A23" i="2"/>
  <c r="AI23" i="2" s="1"/>
  <c r="AJ23" i="2" s="1"/>
  <c r="B23" i="2"/>
  <c r="C23" i="2"/>
  <c r="A24" i="2"/>
  <c r="AI24" i="2" s="1"/>
  <c r="AJ24" i="2" s="1"/>
  <c r="B24" i="2"/>
  <c r="C24" i="2"/>
  <c r="A25" i="2"/>
  <c r="AI25" i="2" s="1"/>
  <c r="AJ25" i="2" s="1"/>
  <c r="B25" i="2"/>
  <c r="C25" i="2"/>
  <c r="A26" i="2"/>
  <c r="AI26" i="2" s="1"/>
  <c r="AJ26" i="2" s="1"/>
  <c r="B26" i="2"/>
  <c r="C26" i="2"/>
  <c r="A27" i="2"/>
  <c r="AI27" i="2" s="1"/>
  <c r="AJ27" i="2" s="1"/>
  <c r="B27" i="2"/>
  <c r="C27" i="2"/>
  <c r="A28" i="2"/>
  <c r="AI28" i="2" s="1"/>
  <c r="AJ28" i="2" s="1"/>
  <c r="B28" i="2"/>
  <c r="C28" i="2"/>
  <c r="A29" i="2"/>
  <c r="AI29" i="2" s="1"/>
  <c r="AJ29" i="2" s="1"/>
  <c r="B29" i="2"/>
  <c r="C29" i="2"/>
  <c r="A30" i="2"/>
  <c r="AI30" i="2" s="1"/>
  <c r="AJ30" i="2" s="1"/>
  <c r="B30" i="2"/>
  <c r="C30" i="2"/>
  <c r="A31" i="2"/>
  <c r="AI31" i="2" s="1"/>
  <c r="AJ31" i="2" s="1"/>
  <c r="B31" i="2"/>
  <c r="C31" i="2"/>
  <c r="A32" i="2"/>
  <c r="AI32" i="2" s="1"/>
  <c r="AJ32" i="2" s="1"/>
  <c r="B32" i="2"/>
  <c r="C32" i="2"/>
  <c r="A33" i="2"/>
  <c r="AI33" i="2" s="1"/>
  <c r="AJ33" i="2" s="1"/>
  <c r="B33" i="2"/>
  <c r="C33" i="2"/>
  <c r="A34" i="2"/>
  <c r="AI34" i="2" s="1"/>
  <c r="AJ34" i="2" s="1"/>
  <c r="B34" i="2"/>
  <c r="C34" i="2"/>
  <c r="A35" i="2"/>
  <c r="AI35" i="2" s="1"/>
  <c r="AJ35" i="2" s="1"/>
  <c r="B35" i="2"/>
  <c r="C35" i="2"/>
  <c r="A36" i="2"/>
  <c r="AI36" i="2" s="1"/>
  <c r="AJ36" i="2" s="1"/>
  <c r="B36" i="2"/>
  <c r="C36" i="2"/>
  <c r="A37" i="2"/>
  <c r="AI37" i="2" s="1"/>
  <c r="AJ37" i="2" s="1"/>
  <c r="B37" i="2"/>
  <c r="C37" i="2"/>
  <c r="A38" i="2"/>
  <c r="AI38" i="2" s="1"/>
  <c r="AJ38" i="2" s="1"/>
  <c r="B38" i="2"/>
  <c r="C38" i="2"/>
  <c r="S83" i="1"/>
  <c r="B9" i="2"/>
  <c r="AE34" i="2" l="1"/>
  <c r="AE26" i="2"/>
  <c r="AE18" i="2"/>
  <c r="AE31" i="2"/>
  <c r="AE23" i="2"/>
  <c r="AE15" i="2"/>
  <c r="AE36" i="2"/>
  <c r="AE28" i="2"/>
  <c r="AE20" i="2"/>
  <c r="AE12" i="2"/>
  <c r="AE33" i="2"/>
  <c r="AE25" i="2"/>
  <c r="AE17" i="2"/>
  <c r="AE38" i="2"/>
  <c r="AE30" i="2"/>
  <c r="AE22" i="2"/>
  <c r="AE35" i="2"/>
  <c r="AE27" i="2"/>
  <c r="AE19" i="2"/>
  <c r="AE11" i="2"/>
  <c r="AE14" i="2"/>
  <c r="AE32" i="2"/>
  <c r="AE24" i="2"/>
  <c r="AE16" i="2"/>
  <c r="AE37" i="2"/>
  <c r="AE29" i="2"/>
  <c r="AE21" i="2"/>
  <c r="AE13" i="2"/>
  <c r="AE10" i="2"/>
  <c r="C9" i="2"/>
  <c r="A9" i="2"/>
  <c r="AI9" i="2" s="1"/>
  <c r="AJ9" i="2" s="1"/>
  <c r="C8" i="2"/>
  <c r="B8" i="2"/>
  <c r="A8" i="2"/>
  <c r="AI8" i="2" s="1"/>
  <c r="AJ8" i="2" s="1"/>
  <c r="F4" i="2"/>
  <c r="C4" i="2"/>
  <c r="F8" i="2"/>
  <c r="J19" i="1" s="1"/>
  <c r="I8" i="2"/>
  <c r="H8" i="2"/>
  <c r="F3" i="2"/>
  <c r="C3" i="2"/>
  <c r="S87" i="1"/>
  <c r="M19" i="1"/>
  <c r="AJ4" i="2" l="1"/>
  <c r="AE8" i="2"/>
  <c r="AE9" i="2"/>
  <c r="I9" i="2"/>
  <c r="G20" i="1" s="1"/>
  <c r="H9" i="2"/>
  <c r="I20" i="1" s="1"/>
  <c r="J8" i="2"/>
  <c r="D8" i="2"/>
  <c r="D9" i="2" s="1"/>
  <c r="E8" i="2"/>
  <c r="E9" i="2" s="1"/>
  <c r="F20" i="1" s="1"/>
  <c r="V8" i="2"/>
  <c r="F9" i="2"/>
  <c r="J20" i="1" s="1"/>
  <c r="W8" i="2"/>
  <c r="Z8" i="2"/>
  <c r="S9" i="2" l="1"/>
  <c r="H20" i="1"/>
  <c r="AM14" i="2"/>
  <c r="AM22" i="2"/>
  <c r="AM30" i="2"/>
  <c r="AM27" i="2"/>
  <c r="AM12" i="2"/>
  <c r="AM13" i="2"/>
  <c r="AM15" i="2"/>
  <c r="AM23" i="2"/>
  <c r="AM31" i="2"/>
  <c r="AM16" i="2"/>
  <c r="AM24" i="2"/>
  <c r="AM32" i="2"/>
  <c r="AM11" i="2"/>
  <c r="AM20" i="2"/>
  <c r="AM29" i="2"/>
  <c r="AM9" i="2"/>
  <c r="AM17" i="2"/>
  <c r="AM25" i="2"/>
  <c r="AM8" i="2"/>
  <c r="AM19" i="2"/>
  <c r="AM28" i="2"/>
  <c r="AM21" i="2"/>
  <c r="AM10" i="2"/>
  <c r="AM18" i="2"/>
  <c r="AM26" i="2"/>
  <c r="D10" i="2"/>
  <c r="S10" i="2" s="1"/>
  <c r="F19" i="1"/>
  <c r="T9" i="2"/>
  <c r="H19" i="1"/>
  <c r="E10" i="2"/>
  <c r="I10" i="2"/>
  <c r="G21" i="1" s="1"/>
  <c r="F10" i="2"/>
  <c r="J21" i="1" s="1"/>
  <c r="W9" i="2"/>
  <c r="V9" i="2"/>
  <c r="H10" i="2"/>
  <c r="I21" i="1" s="1"/>
  <c r="N8" i="2"/>
  <c r="J9" i="2"/>
  <c r="K20" i="1" s="1"/>
  <c r="S8" i="2"/>
  <c r="M8" i="2"/>
  <c r="L8" i="2"/>
  <c r="AB8" i="2"/>
  <c r="T8" i="2"/>
  <c r="AC8" i="2"/>
  <c r="Z9" i="2"/>
  <c r="E11" i="2" l="1"/>
  <c r="F21" i="1"/>
  <c r="T10" i="2"/>
  <c r="D11" i="2"/>
  <c r="H21" i="1"/>
  <c r="F11" i="2"/>
  <c r="J22" i="1" s="1"/>
  <c r="V10" i="2"/>
  <c r="I11" i="2"/>
  <c r="G22" i="1" s="1"/>
  <c r="W10" i="2"/>
  <c r="Y8" i="2"/>
  <c r="P8" i="2"/>
  <c r="J10" i="2"/>
  <c r="K21" i="1" s="1"/>
  <c r="Z10" i="2"/>
  <c r="H11" i="2"/>
  <c r="I22" i="1" s="1"/>
  <c r="N9" i="2"/>
  <c r="L9" i="2"/>
  <c r="M9" i="2"/>
  <c r="AC9" i="2"/>
  <c r="AB9" i="2"/>
  <c r="D12" i="2" l="1"/>
  <c r="H22" i="1"/>
  <c r="S11" i="2"/>
  <c r="E12" i="2"/>
  <c r="F22" i="1"/>
  <c r="T11" i="2"/>
  <c r="W11" i="2"/>
  <c r="V11" i="2"/>
  <c r="N10" i="2"/>
  <c r="F12" i="2"/>
  <c r="J23" i="1" s="1"/>
  <c r="M10" i="2"/>
  <c r="L19" i="1"/>
  <c r="AF8" i="2"/>
  <c r="AG8" i="2" s="1"/>
  <c r="I12" i="2"/>
  <c r="G23" i="1" s="1"/>
  <c r="L10" i="2"/>
  <c r="AB10" i="2"/>
  <c r="AC10" i="2"/>
  <c r="J11" i="2"/>
  <c r="K22" i="1" s="1"/>
  <c r="Z11" i="2"/>
  <c r="Y9" i="2"/>
  <c r="H12" i="2"/>
  <c r="I23" i="1" s="1"/>
  <c r="P9" i="2"/>
  <c r="D13" i="2" l="1"/>
  <c r="H23" i="1"/>
  <c r="S12" i="2"/>
  <c r="E13" i="2"/>
  <c r="F23" i="1"/>
  <c r="T12" i="2"/>
  <c r="V12" i="2"/>
  <c r="W12" i="2"/>
  <c r="F13" i="2"/>
  <c r="J24" i="1" s="1"/>
  <c r="P10" i="2"/>
  <c r="L20" i="1"/>
  <c r="AF9" i="2"/>
  <c r="AG9" i="2" s="1"/>
  <c r="Y10" i="2"/>
  <c r="I13" i="2"/>
  <c r="G24" i="1" s="1"/>
  <c r="M11" i="2"/>
  <c r="AB11" i="2"/>
  <c r="Z12" i="2"/>
  <c r="N11" i="2"/>
  <c r="AC11" i="2"/>
  <c r="J12" i="2"/>
  <c r="K23" i="1" s="1"/>
  <c r="L11" i="2"/>
  <c r="H13" i="2"/>
  <c r="I24" i="1" s="1"/>
  <c r="Q9" i="2"/>
  <c r="D14" i="2" l="1"/>
  <c r="H24" i="1"/>
  <c r="S13" i="2"/>
  <c r="Q10" i="2"/>
  <c r="M21" i="1" s="1"/>
  <c r="AF10" i="2"/>
  <c r="AG10" i="2" s="1"/>
  <c r="E14" i="2"/>
  <c r="F24" i="1"/>
  <c r="T13" i="2"/>
  <c r="F14" i="2"/>
  <c r="J25" i="1" s="1"/>
  <c r="V13" i="2"/>
  <c r="W13" i="2"/>
  <c r="L21" i="1"/>
  <c r="M20" i="1"/>
  <c r="I14" i="2"/>
  <c r="G25" i="1" s="1"/>
  <c r="M12" i="2"/>
  <c r="L12" i="2"/>
  <c r="P11" i="2"/>
  <c r="AF11" i="2" s="1"/>
  <c r="AB12" i="2"/>
  <c r="Z13" i="2"/>
  <c r="AC12" i="2"/>
  <c r="J13" i="2"/>
  <c r="K24" i="1" s="1"/>
  <c r="N12" i="2"/>
  <c r="Y11" i="2"/>
  <c r="H14" i="2"/>
  <c r="I25" i="1" s="1"/>
  <c r="D15" i="2" l="1"/>
  <c r="H25" i="1"/>
  <c r="S14" i="2"/>
  <c r="E15" i="2"/>
  <c r="F25" i="1"/>
  <c r="T14" i="2"/>
  <c r="W14" i="2"/>
  <c r="V14" i="2"/>
  <c r="F15" i="2"/>
  <c r="J26" i="1" s="1"/>
  <c r="Q11" i="2"/>
  <c r="AG11" i="2"/>
  <c r="I15" i="2"/>
  <c r="G26" i="1" s="1"/>
  <c r="Y12" i="2"/>
  <c r="M13" i="2"/>
  <c r="P12" i="2"/>
  <c r="AF12" i="2" s="1"/>
  <c r="L22" i="1"/>
  <c r="L13" i="2"/>
  <c r="J14" i="2"/>
  <c r="K25" i="1" s="1"/>
  <c r="AC13" i="2"/>
  <c r="N13" i="2"/>
  <c r="Z14" i="2"/>
  <c r="H15" i="2"/>
  <c r="I26" i="1" s="1"/>
  <c r="AB13" i="2"/>
  <c r="D16" i="2" l="1"/>
  <c r="H26" i="1"/>
  <c r="S15" i="2"/>
  <c r="E16" i="2"/>
  <c r="F26" i="1"/>
  <c r="T15" i="2"/>
  <c r="V15" i="2"/>
  <c r="F16" i="2"/>
  <c r="J27" i="1" s="1"/>
  <c r="N14" i="2"/>
  <c r="W15" i="2"/>
  <c r="M22" i="1"/>
  <c r="Q12" i="2"/>
  <c r="AG12" i="2"/>
  <c r="I16" i="2"/>
  <c r="G27" i="1" s="1"/>
  <c r="M14" i="2"/>
  <c r="L14" i="2"/>
  <c r="Y13" i="2"/>
  <c r="L23" i="1"/>
  <c r="P13" i="2"/>
  <c r="AF13" i="2" s="1"/>
  <c r="Z15" i="2"/>
  <c r="AC14" i="2"/>
  <c r="J15" i="2"/>
  <c r="K26" i="1" s="1"/>
  <c r="AB14" i="2"/>
  <c r="H16" i="2"/>
  <c r="I27" i="1" s="1"/>
  <c r="D17" i="2" l="1"/>
  <c r="H27" i="1"/>
  <c r="S16" i="2"/>
  <c r="E17" i="2"/>
  <c r="F27" i="1"/>
  <c r="T16" i="2"/>
  <c r="V16" i="2"/>
  <c r="F17" i="2"/>
  <c r="J28" i="1" s="1"/>
  <c r="W16" i="2"/>
  <c r="Q13" i="2"/>
  <c r="AG13" i="2"/>
  <c r="M23" i="1"/>
  <c r="I17" i="2"/>
  <c r="G28" i="1" s="1"/>
  <c r="P14" i="2"/>
  <c r="AF14" i="2" s="1"/>
  <c r="M15" i="2"/>
  <c r="L24" i="1"/>
  <c r="AB15" i="2"/>
  <c r="N15" i="2"/>
  <c r="AC15" i="2"/>
  <c r="J16" i="2"/>
  <c r="K27" i="1" s="1"/>
  <c r="Z16" i="2"/>
  <c r="Y14" i="2"/>
  <c r="L15" i="2"/>
  <c r="H17" i="2"/>
  <c r="I28" i="1" s="1"/>
  <c r="D18" i="2" l="1"/>
  <c r="H28" i="1"/>
  <c r="S17" i="2"/>
  <c r="E18" i="2"/>
  <c r="F28" i="1"/>
  <c r="T17" i="2"/>
  <c r="Y15" i="2"/>
  <c r="W17" i="2"/>
  <c r="F18" i="2"/>
  <c r="J29" i="1" s="1"/>
  <c r="V17" i="2"/>
  <c r="Q14" i="2"/>
  <c r="AG14" i="2"/>
  <c r="M24" i="1"/>
  <c r="I18" i="2"/>
  <c r="G29" i="1" s="1"/>
  <c r="L25" i="1"/>
  <c r="M16" i="2"/>
  <c r="AB16" i="2"/>
  <c r="Z17" i="2"/>
  <c r="P15" i="2"/>
  <c r="AF15" i="2" s="1"/>
  <c r="N16" i="2"/>
  <c r="J17" i="2"/>
  <c r="K28" i="1" s="1"/>
  <c r="AC16" i="2"/>
  <c r="L16" i="2"/>
  <c r="H18" i="2"/>
  <c r="I29" i="1" s="1"/>
  <c r="D19" i="2" l="1"/>
  <c r="H29" i="1"/>
  <c r="S18" i="2"/>
  <c r="E19" i="2"/>
  <c r="F29" i="1"/>
  <c r="T18" i="2"/>
  <c r="Y16" i="2"/>
  <c r="W18" i="2"/>
  <c r="F19" i="2"/>
  <c r="J30" i="1" s="1"/>
  <c r="V18" i="2"/>
  <c r="Q15" i="2"/>
  <c r="AG15" i="2"/>
  <c r="M25" i="1"/>
  <c r="I19" i="2"/>
  <c r="G30" i="1" s="1"/>
  <c r="M17" i="2"/>
  <c r="P16" i="2"/>
  <c r="AF16" i="2" s="1"/>
  <c r="AB17" i="2"/>
  <c r="L26" i="1"/>
  <c r="L17" i="2"/>
  <c r="Z18" i="2"/>
  <c r="AC17" i="2"/>
  <c r="J18" i="2"/>
  <c r="K29" i="1" s="1"/>
  <c r="N17" i="2"/>
  <c r="H19" i="2"/>
  <c r="I30" i="1" s="1"/>
  <c r="E20" i="2" l="1"/>
  <c r="F30" i="1"/>
  <c r="T19" i="2"/>
  <c r="D20" i="2"/>
  <c r="H30" i="1"/>
  <c r="S19" i="2"/>
  <c r="F20" i="2"/>
  <c r="J31" i="1" s="1"/>
  <c r="W19" i="2"/>
  <c r="V19" i="2"/>
  <c r="Q16" i="2"/>
  <c r="AG16" i="2"/>
  <c r="M26" i="1"/>
  <c r="I20" i="2"/>
  <c r="G31" i="1" s="1"/>
  <c r="Y17" i="2"/>
  <c r="M18" i="2"/>
  <c r="L27" i="1"/>
  <c r="L18" i="2"/>
  <c r="P17" i="2"/>
  <c r="AF17" i="2" s="1"/>
  <c r="AB18" i="2"/>
  <c r="N18" i="2"/>
  <c r="AC18" i="2"/>
  <c r="J19" i="2"/>
  <c r="K30" i="1" s="1"/>
  <c r="Z19" i="2"/>
  <c r="H20" i="2"/>
  <c r="I31" i="1" s="1"/>
  <c r="E21" i="2" l="1"/>
  <c r="F31" i="1"/>
  <c r="T20" i="2"/>
  <c r="D21" i="2"/>
  <c r="H31" i="1"/>
  <c r="S20" i="2"/>
  <c r="N19" i="2"/>
  <c r="W20" i="2"/>
  <c r="V20" i="2"/>
  <c r="F21" i="2"/>
  <c r="J32" i="1" s="1"/>
  <c r="M27" i="1"/>
  <c r="Q17" i="2"/>
  <c r="AG17" i="2"/>
  <c r="Y18" i="2"/>
  <c r="I21" i="2"/>
  <c r="G32" i="1" s="1"/>
  <c r="M19" i="2"/>
  <c r="P18" i="2"/>
  <c r="L19" i="2"/>
  <c r="AB19" i="2"/>
  <c r="L28" i="1"/>
  <c r="Z20" i="2"/>
  <c r="AC19" i="2"/>
  <c r="J20" i="2"/>
  <c r="K31" i="1" s="1"/>
  <c r="H21" i="2"/>
  <c r="I32" i="1" s="1"/>
  <c r="E22" i="2" l="1"/>
  <c r="F32" i="1"/>
  <c r="T21" i="2"/>
  <c r="AF18" i="2"/>
  <c r="AG18" i="2" s="1"/>
  <c r="D22" i="2"/>
  <c r="H32" i="1"/>
  <c r="S21" i="2"/>
  <c r="V21" i="2"/>
  <c r="W21" i="2"/>
  <c r="F22" i="2"/>
  <c r="J33" i="1" s="1"/>
  <c r="M28" i="1"/>
  <c r="Q18" i="2"/>
  <c r="L29" i="1"/>
  <c r="P19" i="2"/>
  <c r="I22" i="2"/>
  <c r="G33" i="1" s="1"/>
  <c r="Y19" i="2"/>
  <c r="M20" i="2"/>
  <c r="AB20" i="2"/>
  <c r="L20" i="2"/>
  <c r="Z21" i="2"/>
  <c r="AC20" i="2"/>
  <c r="J21" i="2"/>
  <c r="K32" i="1" s="1"/>
  <c r="N20" i="2"/>
  <c r="H22" i="2"/>
  <c r="I33" i="1" s="1"/>
  <c r="AF19" i="2" l="1"/>
  <c r="AG19" i="2" s="1"/>
  <c r="D23" i="2"/>
  <c r="H33" i="1"/>
  <c r="S22" i="2"/>
  <c r="E23" i="2"/>
  <c r="F33" i="1"/>
  <c r="T22" i="2"/>
  <c r="Y20" i="2"/>
  <c r="V22" i="2"/>
  <c r="F23" i="2"/>
  <c r="J34" i="1" s="1"/>
  <c r="W22" i="2"/>
  <c r="M29" i="1"/>
  <c r="Q19" i="2"/>
  <c r="L30" i="1"/>
  <c r="I23" i="2"/>
  <c r="G34" i="1" s="1"/>
  <c r="M21" i="2"/>
  <c r="L21" i="2"/>
  <c r="P20" i="2"/>
  <c r="AB21" i="2"/>
  <c r="J22" i="2"/>
  <c r="K33" i="1" s="1"/>
  <c r="AC21" i="2"/>
  <c r="Z22" i="2"/>
  <c r="N21" i="2"/>
  <c r="H23" i="2"/>
  <c r="I34" i="1" s="1"/>
  <c r="E24" i="2" l="1"/>
  <c r="F34" i="1"/>
  <c r="T23" i="2"/>
  <c r="AF20" i="2"/>
  <c r="AG20" i="2" s="1"/>
  <c r="D24" i="2"/>
  <c r="H34" i="1"/>
  <c r="S23" i="2"/>
  <c r="V23" i="2"/>
  <c r="W23" i="2"/>
  <c r="F24" i="2"/>
  <c r="J35" i="1" s="1"/>
  <c r="M30" i="1"/>
  <c r="Q20" i="2"/>
  <c r="L31" i="1"/>
  <c r="I24" i="2"/>
  <c r="G35" i="1" s="1"/>
  <c r="Y21" i="2"/>
  <c r="M22" i="2"/>
  <c r="P21" i="2"/>
  <c r="L22" i="2"/>
  <c r="AB22" i="2"/>
  <c r="N22" i="2"/>
  <c r="AC22" i="2"/>
  <c r="J23" i="2"/>
  <c r="K34" i="1" s="1"/>
  <c r="Z23" i="2"/>
  <c r="H24" i="2"/>
  <c r="I35" i="1" s="1"/>
  <c r="D25" i="2" l="1"/>
  <c r="H35" i="1"/>
  <c r="S24" i="2"/>
  <c r="E25" i="2"/>
  <c r="F35" i="1"/>
  <c r="T24" i="2"/>
  <c r="AF21" i="2"/>
  <c r="AG21" i="2" s="1"/>
  <c r="N23" i="2"/>
  <c r="W24" i="2"/>
  <c r="F25" i="2"/>
  <c r="J36" i="1" s="1"/>
  <c r="V24" i="2"/>
  <c r="M31" i="1"/>
  <c r="Q21" i="2"/>
  <c r="L32" i="1"/>
  <c r="Y22" i="2"/>
  <c r="I25" i="2"/>
  <c r="G36" i="1" s="1"/>
  <c r="M23" i="2"/>
  <c r="P22" i="2"/>
  <c r="AF22" i="2" s="1"/>
  <c r="L23" i="2"/>
  <c r="AB23" i="2"/>
  <c r="J24" i="2"/>
  <c r="K35" i="1" s="1"/>
  <c r="AC23" i="2"/>
  <c r="Z24" i="2"/>
  <c r="H25" i="2"/>
  <c r="I36" i="1" s="1"/>
  <c r="D26" i="2" l="1"/>
  <c r="H36" i="1"/>
  <c r="S25" i="2"/>
  <c r="E26" i="2"/>
  <c r="F36" i="1"/>
  <c r="T25" i="2"/>
  <c r="AG22" i="2"/>
  <c r="L33" i="1"/>
  <c r="V25" i="2"/>
  <c r="F26" i="2"/>
  <c r="J37" i="1" s="1"/>
  <c r="W25" i="2"/>
  <c r="N24" i="2"/>
  <c r="M32" i="1"/>
  <c r="Q22" i="2"/>
  <c r="M33" i="1" s="1"/>
  <c r="I26" i="2"/>
  <c r="G37" i="1" s="1"/>
  <c r="Y23" i="2"/>
  <c r="P23" i="2"/>
  <c r="AF23" i="2" s="1"/>
  <c r="AG23" i="2" s="1"/>
  <c r="M24" i="2"/>
  <c r="L24" i="2"/>
  <c r="AB24" i="2"/>
  <c r="Z25" i="2"/>
  <c r="AC24" i="2"/>
  <c r="J25" i="2"/>
  <c r="K36" i="1" s="1"/>
  <c r="H26" i="2"/>
  <c r="I37" i="1" s="1"/>
  <c r="D27" i="2" l="1"/>
  <c r="H37" i="1"/>
  <c r="S26" i="2"/>
  <c r="E27" i="2"/>
  <c r="F37" i="1"/>
  <c r="T26" i="2"/>
  <c r="L34" i="1"/>
  <c r="F27" i="2"/>
  <c r="J38" i="1" s="1"/>
  <c r="V26" i="2"/>
  <c r="W26" i="2"/>
  <c r="Q23" i="2"/>
  <c r="M34" i="1" s="1"/>
  <c r="I27" i="2"/>
  <c r="G38" i="1" s="1"/>
  <c r="P24" i="2"/>
  <c r="AF24" i="2" s="1"/>
  <c r="AG24" i="2" s="1"/>
  <c r="Y24" i="2"/>
  <c r="M25" i="2"/>
  <c r="AB25" i="2"/>
  <c r="L25" i="2"/>
  <c r="N25" i="2"/>
  <c r="AC25" i="2"/>
  <c r="J26" i="2"/>
  <c r="K37" i="1" s="1"/>
  <c r="Z26" i="2"/>
  <c r="H27" i="2"/>
  <c r="I38" i="1" s="1"/>
  <c r="D28" i="2" l="1"/>
  <c r="H38" i="1"/>
  <c r="S27" i="2"/>
  <c r="E28" i="2"/>
  <c r="F38" i="1"/>
  <c r="T27" i="2"/>
  <c r="L35" i="1"/>
  <c r="Y25" i="2"/>
  <c r="V27" i="2"/>
  <c r="F28" i="2"/>
  <c r="J39" i="1" s="1"/>
  <c r="N26" i="2"/>
  <c r="W27" i="2"/>
  <c r="Q24" i="2"/>
  <c r="M35" i="1" s="1"/>
  <c r="I28" i="2"/>
  <c r="G39" i="1" s="1"/>
  <c r="M26" i="2"/>
  <c r="L26" i="2"/>
  <c r="P25" i="2"/>
  <c r="AF25" i="2" s="1"/>
  <c r="AG25" i="2" s="1"/>
  <c r="AC26" i="2"/>
  <c r="J27" i="2"/>
  <c r="K38" i="1" s="1"/>
  <c r="Z27" i="2"/>
  <c r="AB26" i="2"/>
  <c r="H28" i="2"/>
  <c r="I39" i="1" s="1"/>
  <c r="D29" i="2" l="1"/>
  <c r="H39" i="1"/>
  <c r="S28" i="2"/>
  <c r="E29" i="2"/>
  <c r="F39" i="1"/>
  <c r="T28" i="2"/>
  <c r="L36" i="1"/>
  <c r="F29" i="2"/>
  <c r="J40" i="1" s="1"/>
  <c r="V28" i="2"/>
  <c r="W28" i="2"/>
  <c r="Q25" i="2"/>
  <c r="M36" i="1" s="1"/>
  <c r="I29" i="2"/>
  <c r="G40" i="1" s="1"/>
  <c r="P26" i="2"/>
  <c r="Y26" i="2"/>
  <c r="M27" i="2"/>
  <c r="N27" i="2"/>
  <c r="L27" i="2"/>
  <c r="AB27" i="2"/>
  <c r="Z28" i="2"/>
  <c r="J28" i="2"/>
  <c r="K39" i="1" s="1"/>
  <c r="AC27" i="2"/>
  <c r="H29" i="2"/>
  <c r="I40" i="1" s="1"/>
  <c r="D30" i="2" l="1"/>
  <c r="H40" i="1"/>
  <c r="S29" i="2"/>
  <c r="L37" i="1"/>
  <c r="AF26" i="2"/>
  <c r="AG26" i="2" s="1"/>
  <c r="E30" i="2"/>
  <c r="F40" i="1"/>
  <c r="T29" i="2"/>
  <c r="W29" i="2"/>
  <c r="V29" i="2"/>
  <c r="F30" i="2"/>
  <c r="J41" i="1" s="1"/>
  <c r="Q26" i="2"/>
  <c r="M37" i="1" s="1"/>
  <c r="I30" i="2"/>
  <c r="G41" i="1" s="1"/>
  <c r="Y27" i="2"/>
  <c r="P27" i="2"/>
  <c r="Y28" i="2"/>
  <c r="M28" i="2"/>
  <c r="AB28" i="2"/>
  <c r="Z29" i="2"/>
  <c r="J29" i="2"/>
  <c r="K40" i="1" s="1"/>
  <c r="AC28" i="2"/>
  <c r="N28" i="2"/>
  <c r="L28" i="2"/>
  <c r="H30" i="2"/>
  <c r="I41" i="1" s="1"/>
  <c r="L38" i="1" l="1"/>
  <c r="AF27" i="2"/>
  <c r="AG27" i="2" s="1"/>
  <c r="D31" i="2"/>
  <c r="H41" i="1"/>
  <c r="S30" i="2"/>
  <c r="E31" i="2"/>
  <c r="F41" i="1"/>
  <c r="T30" i="2"/>
  <c r="W30" i="2"/>
  <c r="V30" i="2"/>
  <c r="F31" i="2"/>
  <c r="J42" i="1" s="1"/>
  <c r="M29" i="2"/>
  <c r="Q27" i="2"/>
  <c r="M38" i="1" s="1"/>
  <c r="I31" i="2"/>
  <c r="G42" i="1" s="1"/>
  <c r="L29" i="2"/>
  <c r="AB29" i="2"/>
  <c r="AC29" i="2"/>
  <c r="J30" i="2"/>
  <c r="K41" i="1" s="1"/>
  <c r="N29" i="2"/>
  <c r="P28" i="2"/>
  <c r="L39" i="1" s="1"/>
  <c r="Z30" i="2"/>
  <c r="H31" i="2"/>
  <c r="I42" i="1" s="1"/>
  <c r="AF28" i="2" l="1"/>
  <c r="AG28" i="2" s="1"/>
  <c r="E32" i="2"/>
  <c r="F42" i="1"/>
  <c r="T31" i="2"/>
  <c r="D32" i="2"/>
  <c r="H42" i="1"/>
  <c r="S31" i="2"/>
  <c r="Y29" i="2"/>
  <c r="V31" i="2"/>
  <c r="W31" i="2"/>
  <c r="M30" i="2"/>
  <c r="F32" i="2"/>
  <c r="J43" i="1" s="1"/>
  <c r="Q28" i="2"/>
  <c r="M39" i="1" s="1"/>
  <c r="I32" i="2"/>
  <c r="G43" i="1" s="1"/>
  <c r="P29" i="2"/>
  <c r="L40" i="1" s="1"/>
  <c r="L30" i="2"/>
  <c r="AB30" i="2"/>
  <c r="Z31" i="2"/>
  <c r="AC30" i="2"/>
  <c r="J31" i="2"/>
  <c r="K42" i="1" s="1"/>
  <c r="N30" i="2"/>
  <c r="H32" i="2"/>
  <c r="I43" i="1" s="1"/>
  <c r="D33" i="2" l="1"/>
  <c r="H43" i="1"/>
  <c r="S32" i="2"/>
  <c r="AF29" i="2"/>
  <c r="AG29" i="2" s="1"/>
  <c r="E33" i="2"/>
  <c r="F43" i="1"/>
  <c r="T32" i="2"/>
  <c r="Y30" i="2"/>
  <c r="W32" i="2"/>
  <c r="V32" i="2"/>
  <c r="F33" i="2"/>
  <c r="J44" i="1" s="1"/>
  <c r="M31" i="2"/>
  <c r="I33" i="2"/>
  <c r="G44" i="1" s="1"/>
  <c r="Q29" i="2"/>
  <c r="M40" i="1" s="1"/>
  <c r="L31" i="2"/>
  <c r="P30" i="2"/>
  <c r="L41" i="1" s="1"/>
  <c r="AB31" i="2"/>
  <c r="J32" i="2"/>
  <c r="K43" i="1" s="1"/>
  <c r="AC31" i="2"/>
  <c r="N31" i="2"/>
  <c r="Z32" i="2"/>
  <c r="H33" i="2"/>
  <c r="I44" i="1" s="1"/>
  <c r="E34" i="2" l="1"/>
  <c r="E35" i="2" s="1"/>
  <c r="E36" i="2" s="1"/>
  <c r="F44" i="1"/>
  <c r="T33" i="2"/>
  <c r="AF30" i="2"/>
  <c r="AG30" i="2" s="1"/>
  <c r="W33" i="2"/>
  <c r="V33" i="2"/>
  <c r="D34" i="2"/>
  <c r="D35" i="2" s="1"/>
  <c r="D36" i="2" s="1"/>
  <c r="H44" i="1"/>
  <c r="S33" i="2"/>
  <c r="F34" i="2"/>
  <c r="J45" i="1" s="1"/>
  <c r="Y31" i="2"/>
  <c r="M32" i="2"/>
  <c r="I34" i="2"/>
  <c r="G45" i="1" s="1"/>
  <c r="Q30" i="2"/>
  <c r="M41" i="1" s="1"/>
  <c r="N32" i="2"/>
  <c r="P31" i="2"/>
  <c r="L42" i="1" s="1"/>
  <c r="L32" i="2"/>
  <c r="AC32" i="2"/>
  <c r="J33" i="2"/>
  <c r="K44" i="1" s="1"/>
  <c r="Z33" i="2"/>
  <c r="AB32" i="2"/>
  <c r="H34" i="2"/>
  <c r="I45" i="1" s="1"/>
  <c r="H47" i="1" l="1"/>
  <c r="S36" i="2"/>
  <c r="D37" i="2"/>
  <c r="F47" i="1"/>
  <c r="T36" i="2"/>
  <c r="E37" i="2"/>
  <c r="H46" i="1"/>
  <c r="S35" i="2"/>
  <c r="F46" i="1"/>
  <c r="T35" i="2"/>
  <c r="W34" i="2"/>
  <c r="F45" i="1"/>
  <c r="T34" i="2"/>
  <c r="AF31" i="2"/>
  <c r="AG31" i="2" s="1"/>
  <c r="V34" i="2"/>
  <c r="H45" i="1"/>
  <c r="S34" i="2"/>
  <c r="M33" i="2"/>
  <c r="F35" i="2"/>
  <c r="J46" i="1" s="1"/>
  <c r="Y32" i="2"/>
  <c r="I35" i="2"/>
  <c r="N33" i="2"/>
  <c r="Q31" i="2"/>
  <c r="M42" i="1" s="1"/>
  <c r="P32" i="2"/>
  <c r="L43" i="1" s="1"/>
  <c r="L33" i="2"/>
  <c r="AB33" i="2"/>
  <c r="Z34" i="2"/>
  <c r="AC33" i="2"/>
  <c r="J34" i="2"/>
  <c r="K45" i="1" s="1"/>
  <c r="H35" i="2"/>
  <c r="I46" i="1" s="1"/>
  <c r="I36" i="2" l="1"/>
  <c r="G46" i="1"/>
  <c r="F48" i="1"/>
  <c r="T37" i="2"/>
  <c r="E38" i="2"/>
  <c r="H48" i="1"/>
  <c r="D38" i="2"/>
  <c r="S37" i="2"/>
  <c r="V35" i="2"/>
  <c r="W35" i="2"/>
  <c r="AF32" i="2"/>
  <c r="AG32" i="2" s="1"/>
  <c r="Y33" i="2"/>
  <c r="Y34" i="2"/>
  <c r="F36" i="2"/>
  <c r="J47" i="1" s="1"/>
  <c r="M34" i="2"/>
  <c r="Q32" i="2"/>
  <c r="M43" i="1" s="1"/>
  <c r="P33" i="2"/>
  <c r="AB34" i="2"/>
  <c r="AC34" i="2"/>
  <c r="J35" i="2"/>
  <c r="K46" i="1" s="1"/>
  <c r="N34" i="2"/>
  <c r="Z35" i="2"/>
  <c r="L34" i="2"/>
  <c r="I37" i="2"/>
  <c r="G48" i="1" s="1"/>
  <c r="H36" i="2"/>
  <c r="V36" i="2" l="1"/>
  <c r="I47" i="1"/>
  <c r="AF33" i="2"/>
  <c r="AG33" i="2" s="1"/>
  <c r="L44" i="1"/>
  <c r="W36" i="2"/>
  <c r="G47" i="1"/>
  <c r="H49" i="1"/>
  <c r="L11" i="1" s="1"/>
  <c r="S38" i="2"/>
  <c r="F49" i="1"/>
  <c r="L12" i="1" s="1"/>
  <c r="T38" i="2"/>
  <c r="M35" i="2"/>
  <c r="F37" i="2"/>
  <c r="J48" i="1" s="1"/>
  <c r="Q33" i="2"/>
  <c r="M44" i="1" s="1"/>
  <c r="I38" i="2"/>
  <c r="W37" i="2"/>
  <c r="N35" i="2"/>
  <c r="L35" i="2"/>
  <c r="AB35" i="2"/>
  <c r="Z36" i="2"/>
  <c r="P34" i="2"/>
  <c r="L45" i="1" s="1"/>
  <c r="AC35" i="2"/>
  <c r="J36" i="2"/>
  <c r="H37" i="2"/>
  <c r="I48" i="1" s="1"/>
  <c r="I39" i="2" l="1"/>
  <c r="W39" i="2" s="1"/>
  <c r="G49" i="1"/>
  <c r="AO4" i="2" s="1"/>
  <c r="N36" i="2"/>
  <c r="K47" i="1"/>
  <c r="AF34" i="2"/>
  <c r="AG34" i="2" s="1"/>
  <c r="Y35" i="2"/>
  <c r="F38" i="2"/>
  <c r="J49" i="1" s="1"/>
  <c r="M36" i="2"/>
  <c r="I40" i="2"/>
  <c r="W40" i="2" s="1"/>
  <c r="W38" i="2"/>
  <c r="P35" i="2"/>
  <c r="H38" i="2"/>
  <c r="V37" i="2"/>
  <c r="L36" i="2"/>
  <c r="Y36" i="2"/>
  <c r="AB36" i="2"/>
  <c r="Q34" i="2"/>
  <c r="M45" i="1" s="1"/>
  <c r="AC36" i="2"/>
  <c r="J37" i="2"/>
  <c r="K48" i="1" s="1"/>
  <c r="Z37" i="2"/>
  <c r="W4" i="2" l="1"/>
  <c r="AO15" i="2"/>
  <c r="AO25" i="2"/>
  <c r="AO27" i="2"/>
  <c r="AO30" i="2"/>
  <c r="AO23" i="2"/>
  <c r="AO8" i="2"/>
  <c r="AO12" i="2"/>
  <c r="AO11" i="2"/>
  <c r="AO31" i="2"/>
  <c r="AO10" i="2"/>
  <c r="AO28" i="2"/>
  <c r="AO24" i="2"/>
  <c r="AO26" i="2"/>
  <c r="AO21" i="2"/>
  <c r="AO32" i="2"/>
  <c r="AO20" i="2"/>
  <c r="AO29" i="2"/>
  <c r="AO9" i="2"/>
  <c r="AO14" i="2"/>
  <c r="AO22" i="2"/>
  <c r="AO16" i="2"/>
  <c r="AO18" i="2"/>
  <c r="AO13" i="2"/>
  <c r="AO17" i="2"/>
  <c r="AO19" i="2"/>
  <c r="H39" i="2"/>
  <c r="V39" i="2" s="1"/>
  <c r="I49" i="1"/>
  <c r="AN4" i="2" s="1"/>
  <c r="AF35" i="2"/>
  <c r="AG35" i="2" s="1"/>
  <c r="L46" i="1"/>
  <c r="P36" i="2"/>
  <c r="M37" i="2"/>
  <c r="F39" i="2"/>
  <c r="Q35" i="2"/>
  <c r="M46" i="1" s="1"/>
  <c r="H40" i="2"/>
  <c r="V40" i="2" s="1"/>
  <c r="I41" i="2"/>
  <c r="W41" i="2" s="1"/>
  <c r="J38" i="2"/>
  <c r="V38" i="2"/>
  <c r="L37" i="2"/>
  <c r="Z38" i="2"/>
  <c r="Z4" i="2" s="1"/>
  <c r="AB37" i="2"/>
  <c r="N37" i="2"/>
  <c r="AC37" i="2"/>
  <c r="AF36" i="2" l="1"/>
  <c r="AG36" i="2" s="1"/>
  <c r="L47" i="1"/>
  <c r="AN28" i="2"/>
  <c r="AN29" i="2"/>
  <c r="AN16" i="2"/>
  <c r="AN9" i="2"/>
  <c r="AN10" i="2"/>
  <c r="AN12" i="2"/>
  <c r="AN22" i="2"/>
  <c r="AN24" i="2"/>
  <c r="AN8" i="2"/>
  <c r="AN21" i="2"/>
  <c r="AN23" i="2"/>
  <c r="AN17" i="2"/>
  <c r="AN19" i="2"/>
  <c r="AN20" i="2"/>
  <c r="AN31" i="2"/>
  <c r="AN11" i="2"/>
  <c r="AN13" i="2"/>
  <c r="AN32" i="2"/>
  <c r="AN14" i="2"/>
  <c r="AN30" i="2"/>
  <c r="AN15" i="2"/>
  <c r="AN18" i="2"/>
  <c r="AN26" i="2"/>
  <c r="AN27" i="2"/>
  <c r="AN25" i="2"/>
  <c r="J39" i="2"/>
  <c r="K49" i="1"/>
  <c r="AP4" i="2" s="1"/>
  <c r="Q36" i="2"/>
  <c r="M47" i="1" s="1"/>
  <c r="M38" i="2"/>
  <c r="F40" i="2"/>
  <c r="Z39" i="2"/>
  <c r="I42" i="2"/>
  <c r="W42" i="2" s="1"/>
  <c r="J40" i="2"/>
  <c r="AC39" i="2"/>
  <c r="N39" i="2"/>
  <c r="H41" i="2"/>
  <c r="V41" i="2" s="1"/>
  <c r="P37" i="2"/>
  <c r="AC38" i="2"/>
  <c r="N38" i="2"/>
  <c r="L38" i="2"/>
  <c r="AB38" i="2"/>
  <c r="Y37" i="2"/>
  <c r="AF37" i="2" l="1"/>
  <c r="AG37" i="2" s="1"/>
  <c r="L48" i="1"/>
  <c r="AP11" i="2"/>
  <c r="AP13" i="2"/>
  <c r="AP24" i="2"/>
  <c r="AP9" i="2"/>
  <c r="AP19" i="2"/>
  <c r="AP21" i="2"/>
  <c r="AP32" i="2"/>
  <c r="AP8" i="2"/>
  <c r="AP15" i="2"/>
  <c r="AP20" i="2"/>
  <c r="AP28" i="2"/>
  <c r="AP16" i="2"/>
  <c r="AP17" i="2"/>
  <c r="AP27" i="2"/>
  <c r="AP29" i="2"/>
  <c r="AP25" i="2"/>
  <c r="AP30" i="2"/>
  <c r="AP22" i="2"/>
  <c r="AP23" i="2"/>
  <c r="AP31" i="2"/>
  <c r="AP14" i="2"/>
  <c r="AP12" i="2"/>
  <c r="AP10" i="2"/>
  <c r="AP18" i="2"/>
  <c r="AP26" i="2"/>
  <c r="Y38" i="2"/>
  <c r="Y39" i="2"/>
  <c r="M39" i="2"/>
  <c r="F41" i="2"/>
  <c r="Z40" i="2"/>
  <c r="L39" i="2"/>
  <c r="AB39" i="2"/>
  <c r="AC3" i="2" s="1"/>
  <c r="Q37" i="2"/>
  <c r="M48" i="1" s="1"/>
  <c r="J41" i="2"/>
  <c r="AC40" i="2"/>
  <c r="N40" i="2"/>
  <c r="H42" i="2"/>
  <c r="V42" i="2" s="1"/>
  <c r="I43" i="2"/>
  <c r="W43" i="2" s="1"/>
  <c r="P38" i="2"/>
  <c r="AF38" i="2" l="1"/>
  <c r="AG38" i="2" s="1"/>
  <c r="L49" i="1"/>
  <c r="T4" i="2"/>
  <c r="M40" i="2"/>
  <c r="P39" i="2"/>
  <c r="AB40" i="2"/>
  <c r="L40" i="2"/>
  <c r="F42" i="2"/>
  <c r="Z41" i="2"/>
  <c r="H43" i="2"/>
  <c r="V43" i="2" s="1"/>
  <c r="J42" i="2"/>
  <c r="AC41" i="2"/>
  <c r="N41" i="2"/>
  <c r="I44" i="2"/>
  <c r="Q38" i="2"/>
  <c r="M49" i="1" s="1"/>
  <c r="P40" i="2" l="1"/>
  <c r="Q39" i="2"/>
  <c r="Y41" i="2"/>
  <c r="M41" i="2"/>
  <c r="Y40" i="2"/>
  <c r="L41" i="2"/>
  <c r="AB41" i="2"/>
  <c r="Z42" i="2"/>
  <c r="F43" i="2"/>
  <c r="W44" i="2"/>
  <c r="I45" i="2"/>
  <c r="Q40" i="2"/>
  <c r="J43" i="2"/>
  <c r="AC42" i="2"/>
  <c r="N42" i="2"/>
  <c r="H44" i="2"/>
  <c r="Z3" i="2" l="1"/>
  <c r="P41" i="2"/>
  <c r="Q41" i="2"/>
  <c r="Y42" i="2"/>
  <c r="M42" i="2"/>
  <c r="AB42" i="2"/>
  <c r="L42" i="2"/>
  <c r="F44" i="2"/>
  <c r="Z43" i="2"/>
  <c r="V44" i="2"/>
  <c r="H45" i="2"/>
  <c r="W45" i="2"/>
  <c r="J44" i="2"/>
  <c r="J45" i="2" s="1"/>
  <c r="AC43" i="2"/>
  <c r="AC4" i="2" s="1"/>
  <c r="N43" i="2"/>
  <c r="P42" i="2" l="1"/>
  <c r="Q42" i="2"/>
  <c r="AB43" i="2"/>
  <c r="L43" i="2"/>
  <c r="M43" i="2"/>
  <c r="F45" i="2"/>
  <c r="N45" i="2" s="1"/>
  <c r="Z44" i="2"/>
  <c r="V45" i="2"/>
  <c r="AC45" i="2"/>
  <c r="AC44" i="2"/>
  <c r="N44" i="2"/>
  <c r="P43" i="2" l="1"/>
  <c r="Q43" i="2" s="1"/>
  <c r="L44" i="2"/>
  <c r="P44" i="2" s="1"/>
  <c r="Y43" i="2"/>
  <c r="M44" i="2"/>
  <c r="AB44" i="2"/>
  <c r="Z45" i="2"/>
  <c r="L45" i="2" l="1"/>
  <c r="M45" i="2"/>
  <c r="AB45" i="2"/>
  <c r="Y44" i="2"/>
  <c r="Q44" i="2"/>
  <c r="Y45" i="2" l="1"/>
  <c r="W3" i="2"/>
  <c r="P45" i="2"/>
  <c r="L13" i="1"/>
  <c r="T3" i="2" l="1"/>
  <c r="Q45" i="2"/>
  <c r="S82" i="1" l="1"/>
  <c r="S8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 TI</author>
  </authors>
  <commentList>
    <comment ref="S82" authorId="0" shapeId="0" xr:uid="{12CE04D9-DC05-49A7-B845-17BFDF1283E7}">
      <text>
        <r>
          <rPr>
            <b/>
            <sz val="9"/>
            <color indexed="81"/>
            <rFont val="Tahoma"/>
            <family val="2"/>
          </rPr>
          <t>Roberto Rojas:</t>
        </r>
        <r>
          <rPr>
            <sz val="9"/>
            <color indexed="81"/>
            <rFont val="Tahoma"/>
            <family val="2"/>
          </rPr>
          <t xml:space="preserve">
Hacer click en los ejes, formato de ejes, sustituir limites de ejes por este numero, tener en cuenta que los minimos siempre iran negativos y los maximos positivos.
Realizar esto para el eje vertical como el horizontal</t>
        </r>
      </text>
    </comment>
    <comment ref="S83" authorId="0" shapeId="0" xr:uid="{63D06FFA-0765-44D6-B3AF-E4C6C02D0966}">
      <text>
        <r>
          <rPr>
            <b/>
            <sz val="9"/>
            <color indexed="81"/>
            <rFont val="Tahoma"/>
            <family val="2"/>
          </rPr>
          <t xml:space="preserve">Roberto Rojas
</t>
        </r>
        <r>
          <rPr>
            <sz val="9"/>
            <color indexed="81"/>
            <rFont val="Tahoma"/>
            <family val="2"/>
          </rPr>
          <t>Hacer Click en el grafico y ajustar la curva, colocando en las "XX"este valor en la ecuacion: 
=SERIES("Pozo Proyectado";calculos!$W$8:$W$XX;calculos!$V$8:$V$XX;2)</t>
        </r>
      </text>
    </comment>
    <comment ref="S89" authorId="0" shapeId="0" xr:uid="{0DE8B868-B67F-4E55-8516-49586F43E809}">
      <text>
        <r>
          <rPr>
            <b/>
            <sz val="9"/>
            <color indexed="81"/>
            <rFont val="Tahoma"/>
            <family val="2"/>
          </rPr>
          <t>Roberto Rojas:</t>
        </r>
        <r>
          <rPr>
            <sz val="9"/>
            <color indexed="81"/>
            <rFont val="Tahoma"/>
            <family val="2"/>
          </rPr>
          <t xml:space="preserve">
Modificar en caso de que se requiera cambiar la tolerancia.
Generalmente va desde 4% a 10% Dependiendo del proyecto</t>
        </r>
      </text>
    </comment>
  </commentList>
</comments>
</file>

<file path=xl/sharedStrings.xml><?xml version="1.0" encoding="utf-8"?>
<sst xmlns="http://schemas.openxmlformats.org/spreadsheetml/2006/main" count="113" uniqueCount="80">
  <si>
    <t>MONITOREO DE TRAYECTORIA</t>
  </si>
  <si>
    <t>EC-OP-F-03
REV, 1
Marzo 24</t>
  </si>
  <si>
    <t>Cliente:</t>
  </si>
  <si>
    <t>Plataforma:</t>
  </si>
  <si>
    <t>Perforista 1</t>
  </si>
  <si>
    <t>Proyecto:</t>
  </si>
  <si>
    <t>Pozo:</t>
  </si>
  <si>
    <t>Perforista 2</t>
  </si>
  <si>
    <t>Maquina:</t>
  </si>
  <si>
    <t>Diametro:</t>
  </si>
  <si>
    <t>Perforista 3</t>
  </si>
  <si>
    <t>Datos del Pozo</t>
  </si>
  <si>
    <t>DATOS DE LIBERACIÓN</t>
  </si>
  <si>
    <t>COLLAR</t>
  </si>
  <si>
    <t>COORDENADAS FINALES</t>
  </si>
  <si>
    <t>Profundidad Plan</t>
  </si>
  <si>
    <t>NORTE</t>
  </si>
  <si>
    <t>Norte</t>
  </si>
  <si>
    <t>Azimut Teórico</t>
  </si>
  <si>
    <t>ESTE</t>
  </si>
  <si>
    <t>Este</t>
  </si>
  <si>
    <t>Incl, Teórica</t>
  </si>
  <si>
    <t>COTA</t>
  </si>
  <si>
    <t>Cota</t>
  </si>
  <si>
    <t>DATOS DE TRAYECTORIA</t>
  </si>
  <si>
    <t>Pozo</t>
  </si>
  <si>
    <t>Profundidad</t>
  </si>
  <si>
    <t>Inclinación</t>
  </si>
  <si>
    <t>Azimut</t>
  </si>
  <si>
    <t>Este Real</t>
  </si>
  <si>
    <t>Este Proy</t>
  </si>
  <si>
    <t>Norte Real</t>
  </si>
  <si>
    <t>Norte Proy</t>
  </si>
  <si>
    <t>Cota Real</t>
  </si>
  <si>
    <t>Cota Proy,</t>
  </si>
  <si>
    <t>R</t>
  </si>
  <si>
    <t>%Desv</t>
  </si>
  <si>
    <t>Fecha de Medición:
Comentarios de la Medicion:
Equipo:
Misclose:
Modo:</t>
  </si>
  <si>
    <t>Página 1</t>
  </si>
  <si>
    <t>Ajustar Ejes a</t>
  </si>
  <si>
    <t>Ajustar curvas</t>
  </si>
  <si>
    <t xml:space="preserve">Ajustar Ejes </t>
  </si>
  <si>
    <t>Tolenacia %</t>
  </si>
  <si>
    <t>Datos Proyectados</t>
  </si>
  <si>
    <t>Datos Terreno</t>
  </si>
  <si>
    <t>Az:</t>
  </si>
  <si>
    <t>Max N Real</t>
  </si>
  <si>
    <t>Max N Proy</t>
  </si>
  <si>
    <t>Max Δ R</t>
  </si>
  <si>
    <t>Tolerancia</t>
  </si>
  <si>
    <t>Dip:</t>
  </si>
  <si>
    <t>Max E Real</t>
  </si>
  <si>
    <t>Max E Proy</t>
  </si>
  <si>
    <t>Max Cota R</t>
  </si>
  <si>
    <t>Centro</t>
  </si>
  <si>
    <t>MEDICION</t>
  </si>
  <si>
    <t>Sondaje Proyectado</t>
  </si>
  <si>
    <t>Diferencias</t>
  </si>
  <si>
    <t>Desviaciones</t>
  </si>
  <si>
    <t>Grafica Az Real</t>
  </si>
  <si>
    <t>Grafica Az Proy,</t>
  </si>
  <si>
    <t>Grafica Dip Real</t>
  </si>
  <si>
    <t>Grafica Dip Proy</t>
  </si>
  <si>
    <t>Grafica R/100</t>
  </si>
  <si>
    <t>TOLERANCIA R</t>
  </si>
  <si>
    <t>GRAF TOLERANCIA R</t>
  </si>
  <si>
    <t>Prof,</t>
  </si>
  <si>
    <t>Dip</t>
  </si>
  <si>
    <t>Azimuth</t>
  </si>
  <si>
    <r>
      <t>Δ</t>
    </r>
    <r>
      <rPr>
        <b/>
        <vertAlign val="subscript"/>
        <sz val="10"/>
        <rFont val="Calibri"/>
        <family val="2"/>
      </rPr>
      <t>norte</t>
    </r>
  </si>
  <si>
    <r>
      <t>Δ</t>
    </r>
    <r>
      <rPr>
        <b/>
        <vertAlign val="subscript"/>
        <sz val="10"/>
        <rFont val="Calibri"/>
        <family val="2"/>
      </rPr>
      <t>este</t>
    </r>
  </si>
  <si>
    <r>
      <t>Δ</t>
    </r>
    <r>
      <rPr>
        <b/>
        <vertAlign val="subscript"/>
        <sz val="10"/>
        <rFont val="Calibri"/>
        <family val="2"/>
      </rPr>
      <t>cota</t>
    </r>
  </si>
  <si>
    <t>% Desv</t>
  </si>
  <si>
    <t>N</t>
  </si>
  <si>
    <t>E</t>
  </si>
  <si>
    <t>Δ</t>
  </si>
  <si>
    <t>cota</t>
  </si>
  <si>
    <t>Prof</t>
  </si>
  <si>
    <t>R /100 m</t>
  </si>
  <si>
    <t>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</si>
</sst>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%"/>
    <numFmt numFmtId="166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vertAlign val="subscript"/>
      <sz val="10"/>
      <name val="Calibri"/>
      <family val="2"/>
    </font>
    <font>
      <b/>
      <sz val="20"/>
      <name val="Arial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20"/>
      <color theme="0"/>
      <name val="Arial"/>
      <family val="2"/>
    </font>
    <font>
      <sz val="14"/>
      <name val="Arial"/>
      <family val="2"/>
    </font>
    <font>
      <b/>
      <sz val="12"/>
      <color rgb="FF00B050"/>
      <name val="Calibri"/>
      <family val="2"/>
      <scheme val="minor"/>
    </font>
    <font>
      <b/>
      <sz val="11"/>
      <color rgb="FF00B05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4" fillId="0" borderId="0"/>
  </cellStyleXfs>
  <cellXfs count="184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5" fillId="0" borderId="0" xfId="0" applyNumberFormat="1" applyFont="1"/>
    <xf numFmtId="0" fontId="0" fillId="0" borderId="0" xfId="0" applyProtection="1">
      <protection locked="0"/>
    </xf>
    <xf numFmtId="0" fontId="6" fillId="0" borderId="0" xfId="0" applyFont="1"/>
    <xf numFmtId="0" fontId="0" fillId="0" borderId="20" xfId="0" applyBorder="1"/>
    <xf numFmtId="14" fontId="0" fillId="0" borderId="0" xfId="0" applyNumberFormat="1" applyAlignment="1">
      <alignment horizontal="center"/>
    </xf>
    <xf numFmtId="2" fontId="0" fillId="0" borderId="29" xfId="0" applyNumberFormat="1" applyBorder="1" applyAlignment="1">
      <alignment horizontal="center"/>
    </xf>
    <xf numFmtId="0" fontId="1" fillId="0" borderId="0" xfId="2" applyAlignment="1">
      <alignment horizontal="center" vertical="center"/>
    </xf>
    <xf numFmtId="2" fontId="9" fillId="0" borderId="4" xfId="0" applyNumberFormat="1" applyFont="1" applyBorder="1" applyAlignment="1">
      <alignment horizontal="right"/>
    </xf>
    <xf numFmtId="2" fontId="9" fillId="0" borderId="4" xfId="0" applyNumberFormat="1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0" fillId="0" borderId="13" xfId="0" applyBorder="1"/>
    <xf numFmtId="0" fontId="0" fillId="0" borderId="8" xfId="0" applyBorder="1" applyAlignment="1">
      <alignment vertical="center"/>
    </xf>
    <xf numFmtId="0" fontId="0" fillId="0" borderId="8" xfId="0" applyBorder="1"/>
    <xf numFmtId="0" fontId="21" fillId="0" borderId="22" xfId="0" applyFont="1" applyBorder="1" applyProtection="1">
      <protection locked="0"/>
    </xf>
    <xf numFmtId="0" fontId="21" fillId="0" borderId="7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21" fillId="0" borderId="4" xfId="0" applyFont="1" applyBorder="1" applyProtection="1">
      <protection locked="0"/>
    </xf>
    <xf numFmtId="2" fontId="9" fillId="0" borderId="4" xfId="0" applyNumberFormat="1" applyFont="1" applyBorder="1"/>
    <xf numFmtId="0" fontId="24" fillId="0" borderId="27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2" fontId="24" fillId="0" borderId="14" xfId="0" applyNumberFormat="1" applyFont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2" fontId="18" fillId="0" borderId="28" xfId="0" applyNumberFormat="1" applyFont="1" applyBorder="1" applyAlignment="1">
      <alignment horizontal="center"/>
    </xf>
    <xf numFmtId="2" fontId="22" fillId="0" borderId="6" xfId="0" applyNumberFormat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12" fillId="9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0" fillId="6" borderId="0" xfId="0" applyFill="1"/>
    <xf numFmtId="0" fontId="2" fillId="6" borderId="0" xfId="0" applyFont="1" applyFill="1"/>
    <xf numFmtId="1" fontId="0" fillId="6" borderId="0" xfId="0" applyNumberFormat="1" applyFill="1"/>
    <xf numFmtId="0" fontId="22" fillId="0" borderId="20" xfId="0" applyFont="1" applyBorder="1"/>
    <xf numFmtId="0" fontId="22" fillId="0" borderId="0" xfId="0" applyFont="1"/>
    <xf numFmtId="0" fontId="22" fillId="0" borderId="29" xfId="0" applyFont="1" applyBorder="1"/>
    <xf numFmtId="0" fontId="22" fillId="0" borderId="13" xfId="0" applyFont="1" applyBorder="1"/>
    <xf numFmtId="0" fontId="22" fillId="0" borderId="8" xfId="0" applyFont="1" applyBorder="1"/>
    <xf numFmtId="0" fontId="22" fillId="0" borderId="9" xfId="0" applyFont="1" applyBorder="1"/>
    <xf numFmtId="0" fontId="2" fillId="3" borderId="0" xfId="0" applyFont="1" applyFill="1"/>
    <xf numFmtId="2" fontId="7" fillId="0" borderId="4" xfId="0" applyNumberFormat="1" applyFont="1" applyBorder="1" applyAlignment="1" applyProtection="1">
      <alignment horizontal="center"/>
      <protection hidden="1"/>
    </xf>
    <xf numFmtId="2" fontId="7" fillId="0" borderId="5" xfId="0" applyNumberFormat="1" applyFont="1" applyBorder="1" applyAlignment="1" applyProtection="1">
      <alignment horizontal="center"/>
      <protection hidden="1"/>
    </xf>
    <xf numFmtId="2" fontId="19" fillId="0" borderId="4" xfId="0" applyNumberFormat="1" applyFont="1" applyBorder="1" applyAlignment="1" applyProtection="1">
      <alignment horizontal="center"/>
      <protection hidden="1"/>
    </xf>
    <xf numFmtId="10" fontId="8" fillId="0" borderId="21" xfId="1" applyNumberFormat="1" applyFont="1" applyFill="1" applyBorder="1" applyAlignment="1" applyProtection="1">
      <alignment horizontal="center"/>
      <protection hidden="1"/>
    </xf>
    <xf numFmtId="2" fontId="7" fillId="8" borderId="4" xfId="0" applyNumberFormat="1" applyFont="1" applyFill="1" applyBorder="1" applyAlignment="1" applyProtection="1">
      <alignment horizontal="center"/>
      <protection locked="0"/>
    </xf>
    <xf numFmtId="0" fontId="2" fillId="8" borderId="4" xfId="0" applyFont="1" applyFill="1" applyBorder="1" applyAlignment="1" applyProtection="1">
      <alignment horizontal="left" vertical="center"/>
      <protection locked="0"/>
    </xf>
    <xf numFmtId="2" fontId="2" fillId="8" borderId="4" xfId="0" applyNumberFormat="1" applyFont="1" applyFill="1" applyBorder="1" applyAlignment="1" applyProtection="1">
      <alignment horizontal="left"/>
      <protection locked="0"/>
    </xf>
    <xf numFmtId="4" fontId="2" fillId="8" borderId="7" xfId="0" applyNumberFormat="1" applyFont="1" applyFill="1" applyBorder="1" applyAlignment="1" applyProtection="1">
      <alignment horizontal="center"/>
      <protection locked="0"/>
    </xf>
    <xf numFmtId="4" fontId="2" fillId="8" borderId="4" xfId="0" applyNumberFormat="1" applyFont="1" applyFill="1" applyBorder="1" applyAlignment="1" applyProtection="1">
      <alignment horizontal="center"/>
      <protection locked="0"/>
    </xf>
    <xf numFmtId="1" fontId="2" fillId="8" borderId="7" xfId="0" applyNumberFormat="1" applyFont="1" applyFill="1" applyBorder="1" applyAlignment="1" applyProtection="1">
      <alignment horizontal="center"/>
      <protection locked="0"/>
    </xf>
    <xf numFmtId="1" fontId="2" fillId="8" borderId="4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0" fillId="0" borderId="0" xfId="0" applyProtection="1">
      <protection hidden="1"/>
    </xf>
    <xf numFmtId="0" fontId="9" fillId="4" borderId="18" xfId="3" applyFont="1" applyFill="1" applyBorder="1" applyAlignment="1" applyProtection="1">
      <alignment horizontal="center"/>
      <protection hidden="1"/>
    </xf>
    <xf numFmtId="0" fontId="9" fillId="4" borderId="16" xfId="3" applyFont="1" applyFill="1" applyBorder="1" applyAlignment="1" applyProtection="1">
      <alignment horizontal="center"/>
      <protection hidden="1"/>
    </xf>
    <xf numFmtId="4" fontId="4" fillId="0" borderId="4" xfId="3" applyNumberFormat="1" applyBorder="1" applyAlignment="1" applyProtection="1">
      <alignment horizontal="center"/>
      <protection hidden="1"/>
    </xf>
    <xf numFmtId="0" fontId="4" fillId="2" borderId="4" xfId="3" applyFill="1" applyBorder="1" applyProtection="1">
      <protection hidden="1"/>
    </xf>
    <xf numFmtId="1" fontId="4" fillId="0" borderId="18" xfId="3" applyNumberFormat="1" applyBorder="1" applyAlignment="1" applyProtection="1">
      <alignment horizontal="center"/>
      <protection hidden="1"/>
    </xf>
    <xf numFmtId="1" fontId="4" fillId="0" borderId="17" xfId="3" applyNumberForma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3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9" fontId="0" fillId="0" borderId="0" xfId="0" applyNumberFormat="1" applyProtection="1">
      <protection hidden="1"/>
    </xf>
    <xf numFmtId="0" fontId="4" fillId="0" borderId="0" xfId="3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9" fillId="0" borderId="16" xfId="3" applyFont="1" applyBorder="1" applyAlignment="1" applyProtection="1">
      <alignment horizontal="center"/>
      <protection hidden="1"/>
    </xf>
    <xf numFmtId="0" fontId="9" fillId="0" borderId="18" xfId="3" applyFont="1" applyBorder="1" applyAlignment="1" applyProtection="1">
      <alignment horizontal="center"/>
      <protection hidden="1"/>
    </xf>
    <xf numFmtId="2" fontId="9" fillId="0" borderId="16" xfId="3" applyNumberFormat="1" applyFont="1" applyBorder="1" applyAlignment="1" applyProtection="1">
      <alignment horizontal="center"/>
      <protection hidden="1"/>
    </xf>
    <xf numFmtId="0" fontId="10" fillId="0" borderId="24" xfId="3" applyFont="1" applyBorder="1" applyAlignment="1" applyProtection="1">
      <alignment horizontal="center"/>
      <protection hidden="1"/>
    </xf>
    <xf numFmtId="0" fontId="10" fillId="0" borderId="25" xfId="3" applyFont="1" applyBorder="1" applyAlignment="1" applyProtection="1">
      <alignment horizontal="center"/>
      <protection hidden="1"/>
    </xf>
    <xf numFmtId="0" fontId="10" fillId="0" borderId="26" xfId="3" applyFont="1" applyBorder="1" applyAlignment="1" applyProtection="1">
      <alignment horizontal="center"/>
      <protection hidden="1"/>
    </xf>
    <xf numFmtId="0" fontId="10" fillId="0" borderId="27" xfId="3" applyFont="1" applyBorder="1" applyAlignment="1" applyProtection="1">
      <alignment horizontal="center"/>
      <protection hidden="1"/>
    </xf>
    <xf numFmtId="0" fontId="10" fillId="0" borderId="28" xfId="3" applyFont="1" applyBorder="1" applyAlignment="1" applyProtection="1">
      <alignment horizontal="center"/>
      <protection hidden="1"/>
    </xf>
    <xf numFmtId="0" fontId="10" fillId="0" borderId="4" xfId="3" applyFont="1" applyBorder="1" applyAlignment="1" applyProtection="1">
      <alignment horizontal="center"/>
      <protection hidden="1"/>
    </xf>
    <xf numFmtId="0" fontId="9" fillId="0" borderId="4" xfId="3" applyFont="1" applyBorder="1" applyAlignment="1" applyProtection="1">
      <alignment horizontal="center"/>
      <protection hidden="1"/>
    </xf>
    <xf numFmtId="2" fontId="9" fillId="0" borderId="4" xfId="3" applyNumberFormat="1" applyFont="1" applyBorder="1" applyAlignment="1" applyProtection="1">
      <alignment horizontal="center"/>
      <protection hidden="1"/>
    </xf>
    <xf numFmtId="2" fontId="4" fillId="0" borderId="22" xfId="3" applyNumberFormat="1" applyBorder="1" applyAlignment="1" applyProtection="1">
      <alignment horizontal="center"/>
      <protection hidden="1"/>
    </xf>
    <xf numFmtId="4" fontId="4" fillId="0" borderId="7" xfId="3" applyNumberFormat="1" applyBorder="1" applyAlignment="1" applyProtection="1">
      <alignment horizontal="center"/>
      <protection hidden="1"/>
    </xf>
    <xf numFmtId="164" fontId="4" fillId="0" borderId="7" xfId="3" applyNumberFormat="1" applyBorder="1" applyAlignment="1" applyProtection="1">
      <alignment horizontal="center"/>
      <protection hidden="1"/>
    </xf>
    <xf numFmtId="164" fontId="4" fillId="0" borderId="23" xfId="3" applyNumberFormat="1" applyBorder="1" applyAlignment="1" applyProtection="1">
      <alignment horizontal="center"/>
      <protection hidden="1"/>
    </xf>
    <xf numFmtId="164" fontId="4" fillId="0" borderId="22" xfId="3" applyNumberFormat="1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164" fontId="0" fillId="0" borderId="30" xfId="0" applyNumberFormat="1" applyBorder="1" applyAlignment="1" applyProtection="1">
      <alignment horizontal="center"/>
      <protection hidden="1"/>
    </xf>
    <xf numFmtId="164" fontId="0" fillId="0" borderId="22" xfId="0" applyNumberFormat="1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164" fontId="0" fillId="0" borderId="21" xfId="0" applyNumberFormat="1" applyBorder="1" applyAlignment="1" applyProtection="1">
      <alignment horizontal="center"/>
      <protection hidden="1"/>
    </xf>
    <xf numFmtId="166" fontId="0" fillId="0" borderId="3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64" fontId="0" fillId="0" borderId="4" xfId="0" applyNumberFormat="1" applyBorder="1" applyProtection="1">
      <protection hidden="1"/>
    </xf>
    <xf numFmtId="2" fontId="0" fillId="0" borderId="4" xfId="0" applyNumberFormat="1" applyBorder="1" applyProtection="1">
      <protection hidden="1"/>
    </xf>
    <xf numFmtId="0" fontId="0" fillId="0" borderId="4" xfId="0" applyBorder="1" applyProtection="1">
      <protection hidden="1"/>
    </xf>
    <xf numFmtId="164" fontId="4" fillId="0" borderId="4" xfId="3" applyNumberFormat="1" applyBorder="1" applyAlignment="1" applyProtection="1">
      <alignment horizontal="center"/>
      <protection hidden="1"/>
    </xf>
    <xf numFmtId="164" fontId="4" fillId="0" borderId="21" xfId="3" applyNumberFormat="1" applyBorder="1" applyAlignment="1" applyProtection="1">
      <alignment horizontal="center"/>
      <protection hidden="1"/>
    </xf>
    <xf numFmtId="164" fontId="4" fillId="0" borderId="22" xfId="3" applyNumberFormat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165" fontId="0" fillId="0" borderId="23" xfId="1" applyNumberFormat="1" applyFont="1" applyBorder="1" applyAlignment="1" applyProtection="1">
      <alignment horizontal="center"/>
      <protection hidden="1"/>
    </xf>
    <xf numFmtId="164" fontId="0" fillId="4" borderId="22" xfId="0" applyNumberFormat="1" applyFill="1" applyBorder="1" applyAlignment="1" applyProtection="1">
      <alignment horizontal="center"/>
      <protection hidden="1"/>
    </xf>
    <xf numFmtId="165" fontId="0" fillId="4" borderId="23" xfId="1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4" fontId="2" fillId="0" borderId="7" xfId="0" applyNumberFormat="1" applyFont="1" applyBorder="1" applyAlignment="1" applyProtection="1">
      <alignment horizontal="center"/>
      <protection hidden="1"/>
    </xf>
    <xf numFmtId="0" fontId="16" fillId="10" borderId="0" xfId="0" applyFont="1" applyFill="1" applyAlignment="1">
      <alignment horizontal="center" vertical="top"/>
    </xf>
    <xf numFmtId="0" fontId="0" fillId="0" borderId="2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2" xfId="0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25" fillId="10" borderId="10" xfId="0" applyNumberFormat="1" applyFont="1" applyFill="1" applyBorder="1" applyAlignment="1">
      <alignment horizontal="center" vertical="center"/>
    </xf>
    <xf numFmtId="2" fontId="25" fillId="10" borderId="11" xfId="0" applyNumberFormat="1" applyFont="1" applyFill="1" applyBorder="1" applyAlignment="1">
      <alignment horizontal="center" vertical="center"/>
    </xf>
    <xf numFmtId="2" fontId="25" fillId="10" borderId="12" xfId="0" applyNumberFormat="1" applyFont="1" applyFill="1" applyBorder="1" applyAlignment="1">
      <alignment horizontal="center" vertical="center"/>
    </xf>
    <xf numFmtId="2" fontId="25" fillId="10" borderId="13" xfId="0" applyNumberFormat="1" applyFont="1" applyFill="1" applyBorder="1" applyAlignment="1">
      <alignment horizontal="center" vertical="center"/>
    </xf>
    <xf numFmtId="2" fontId="25" fillId="10" borderId="8" xfId="0" applyNumberFormat="1" applyFont="1" applyFill="1" applyBorder="1" applyAlignment="1">
      <alignment horizontal="center" vertical="center"/>
    </xf>
    <xf numFmtId="2" fontId="25" fillId="10" borderId="9" xfId="0" applyNumberFormat="1" applyFont="1" applyFill="1" applyBorder="1" applyAlignment="1">
      <alignment horizontal="center" vertical="center"/>
    </xf>
    <xf numFmtId="0" fontId="23" fillId="0" borderId="46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2" fontId="2" fillId="0" borderId="7" xfId="0" applyNumberFormat="1" applyFont="1" applyBorder="1" applyAlignment="1" applyProtection="1">
      <alignment horizontal="center"/>
      <protection locked="0"/>
    </xf>
    <xf numFmtId="2" fontId="2" fillId="0" borderId="2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 wrapText="1"/>
      <protection locked="0"/>
    </xf>
    <xf numFmtId="2" fontId="2" fillId="0" borderId="21" xfId="0" applyNumberFormat="1" applyFont="1" applyBorder="1" applyAlignment="1" applyProtection="1">
      <alignment horizontal="center" wrapText="1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21" xfId="0" applyNumberFormat="1" applyFont="1" applyBorder="1" applyAlignment="1" applyProtection="1">
      <alignment horizontal="center"/>
      <protection locked="0"/>
    </xf>
    <xf numFmtId="2" fontId="2" fillId="8" borderId="15" xfId="0" applyNumberFormat="1" applyFont="1" applyFill="1" applyBorder="1" applyAlignment="1" applyProtection="1">
      <alignment horizontal="left"/>
      <protection locked="0"/>
    </xf>
    <xf numFmtId="2" fontId="2" fillId="8" borderId="5" xfId="0" applyNumberFormat="1" applyFont="1" applyFill="1" applyBorder="1" applyAlignment="1" applyProtection="1">
      <alignment horizontal="left"/>
      <protection locked="0"/>
    </xf>
    <xf numFmtId="0" fontId="9" fillId="7" borderId="6" xfId="0" applyFont="1" applyFill="1" applyBorder="1" applyAlignment="1">
      <alignment horizontal="center"/>
    </xf>
    <xf numFmtId="0" fontId="9" fillId="7" borderId="47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14" fontId="0" fillId="0" borderId="44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37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14" fontId="3" fillId="0" borderId="20" xfId="0" applyNumberFormat="1" applyFont="1" applyBorder="1" applyAlignment="1" applyProtection="1">
      <alignment horizontal="left" vertical="top" wrapText="1"/>
      <protection locked="0"/>
    </xf>
    <xf numFmtId="14" fontId="3" fillId="0" borderId="0" xfId="0" applyNumberFormat="1" applyFont="1" applyAlignment="1" applyProtection="1">
      <alignment horizontal="left" vertical="top" wrapText="1"/>
      <protection locked="0"/>
    </xf>
    <xf numFmtId="14" fontId="3" fillId="0" borderId="29" xfId="0" applyNumberFormat="1" applyFont="1" applyBorder="1" applyAlignment="1" applyProtection="1">
      <alignment horizontal="left" vertical="top" wrapText="1"/>
      <protection locked="0"/>
    </xf>
    <xf numFmtId="0" fontId="22" fillId="0" borderId="50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9" fillId="6" borderId="13" xfId="3" applyFont="1" applyFill="1" applyBorder="1" applyAlignment="1" applyProtection="1">
      <alignment horizontal="center"/>
      <protection hidden="1"/>
    </xf>
    <xf numFmtId="0" fontId="9" fillId="6" borderId="8" xfId="3" applyFont="1" applyFill="1" applyBorder="1" applyAlignment="1" applyProtection="1">
      <alignment horizontal="center"/>
      <protection hidden="1"/>
    </xf>
    <xf numFmtId="0" fontId="9" fillId="6" borderId="4" xfId="3" applyFont="1" applyFill="1" applyBorder="1" applyAlignment="1" applyProtection="1">
      <alignment horizontal="center"/>
      <protection hidden="1"/>
    </xf>
    <xf numFmtId="0" fontId="9" fillId="2" borderId="18" xfId="3" applyFont="1" applyFill="1" applyBorder="1" applyAlignment="1" applyProtection="1">
      <alignment horizontal="center"/>
      <protection hidden="1"/>
    </xf>
    <xf numFmtId="0" fontId="9" fillId="2" borderId="19" xfId="3" applyFont="1" applyFill="1" applyBorder="1" applyAlignment="1" applyProtection="1">
      <alignment horizontal="center"/>
      <protection hidden="1"/>
    </xf>
    <xf numFmtId="0" fontId="9" fillId="2" borderId="17" xfId="3" applyFont="1" applyFill="1" applyBorder="1" applyAlignment="1" applyProtection="1">
      <alignment horizontal="center"/>
      <protection hidden="1"/>
    </xf>
    <xf numFmtId="0" fontId="9" fillId="2" borderId="4" xfId="3" applyFont="1" applyFill="1" applyBorder="1" applyAlignment="1" applyProtection="1">
      <alignment horizontal="center"/>
      <protection hidden="1"/>
    </xf>
    <xf numFmtId="0" fontId="4" fillId="2" borderId="4" xfId="3" applyFill="1" applyBorder="1" applyAlignment="1" applyProtection="1">
      <alignment horizontal="center"/>
      <protection hidden="1"/>
    </xf>
    <xf numFmtId="0" fontId="9" fillId="2" borderId="15" xfId="3" applyFont="1" applyFill="1" applyBorder="1" applyAlignment="1" applyProtection="1">
      <alignment horizontal="center"/>
      <protection hidden="1"/>
    </xf>
    <xf numFmtId="0" fontId="9" fillId="2" borderId="5" xfId="3" applyFont="1" applyFill="1" applyBorder="1" applyAlignment="1" applyProtection="1">
      <alignment horizontal="center"/>
      <protection hidden="1"/>
    </xf>
    <xf numFmtId="0" fontId="9" fillId="3" borderId="18" xfId="3" applyFont="1" applyFill="1" applyBorder="1" applyAlignment="1" applyProtection="1">
      <alignment horizontal="center"/>
      <protection hidden="1"/>
    </xf>
    <xf numFmtId="0" fontId="9" fillId="3" borderId="19" xfId="3" applyFont="1" applyFill="1" applyBorder="1" applyAlignment="1" applyProtection="1">
      <alignment horizontal="center"/>
      <protection hidden="1"/>
    </xf>
    <xf numFmtId="0" fontId="9" fillId="3" borderId="17" xfId="3" applyFont="1" applyFill="1" applyBorder="1" applyAlignment="1" applyProtection="1">
      <alignment horizontal="center"/>
      <protection hidden="1"/>
    </xf>
    <xf numFmtId="0" fontId="9" fillId="6" borderId="18" xfId="3" applyFont="1" applyFill="1" applyBorder="1" applyAlignment="1" applyProtection="1">
      <alignment horizontal="center"/>
      <protection hidden="1"/>
    </xf>
    <xf numFmtId="0" fontId="9" fillId="6" borderId="17" xfId="3" applyFont="1" applyFill="1" applyBorder="1" applyAlignment="1" applyProtection="1">
      <alignment horizontal="center"/>
      <protection hidden="1"/>
    </xf>
    <xf numFmtId="0" fontId="9" fillId="2" borderId="24" xfId="3" applyFont="1" applyFill="1" applyBorder="1" applyAlignment="1" applyProtection="1">
      <alignment horizontal="center"/>
      <protection hidden="1"/>
    </xf>
    <xf numFmtId="0" fontId="9" fillId="2" borderId="25" xfId="3" applyFont="1" applyFill="1" applyBorder="1" applyAlignment="1" applyProtection="1">
      <alignment horizontal="center"/>
      <protection hidden="1"/>
    </xf>
    <xf numFmtId="0" fontId="9" fillId="2" borderId="26" xfId="3" applyFont="1" applyFill="1" applyBorder="1" applyAlignment="1" applyProtection="1">
      <alignment horizontal="center"/>
      <protection hidden="1"/>
    </xf>
    <xf numFmtId="0" fontId="9" fillId="5" borderId="18" xfId="3" applyFont="1" applyFill="1" applyBorder="1" applyAlignment="1" applyProtection="1">
      <alignment horizontal="center"/>
      <protection hidden="1"/>
    </xf>
    <xf numFmtId="0" fontId="9" fillId="5" borderId="17" xfId="3" applyFont="1" applyFill="1" applyBorder="1" applyAlignment="1" applyProtection="1">
      <alignment horizontal="center"/>
      <protection hidden="1"/>
    </xf>
  </cellXfs>
  <cellStyles count="4">
    <cellStyle name="Normal" xfId="0" builtinId="0"/>
    <cellStyle name="Normal 2" xfId="2" xr:uid="{7F59C42F-11DA-4949-81BC-65F321BA351D}"/>
    <cellStyle name="Normal 3" xfId="3" xr:uid="{86A7E89B-20FB-4FBA-B914-1838F8CDEF6E}"/>
    <cellStyle name="Porcentaje" xfId="1" builtinId="5"/>
  </cellStyles>
  <dxfs count="2">
    <dxf>
      <font>
        <color rgb="FF9C0006"/>
      </font>
    </dxf>
    <dxf>
      <font>
        <b/>
        <i val="0"/>
        <strike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168785576865861E-2"/>
          <c:y val="3.4023177604048799E-2"/>
          <c:w val="0.93305039766754594"/>
          <c:h val="0.9254730395339883"/>
        </c:manualLayout>
      </c:layout>
      <c:scatterChart>
        <c:scatterStyle val="smoothMarker"/>
        <c:varyColors val="0"/>
        <c:ser>
          <c:idx val="0"/>
          <c:order val="0"/>
          <c:tx>
            <c:v>Pozo Real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calculos!$T$8:$T$22</c:f>
            </c:strRef>
          </c:xVal>
          <c:yVal>
            <c:numRef>
              <c:f>calculos!$S$8:$S$22</c:f>
              <c:numCache>
                <c:formatCode>0.0000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72-433E-B7FD-B47619DFC28A}"/>
            </c:ext>
          </c:extLst>
        </c:ser>
        <c:ser>
          <c:idx val="1"/>
          <c:order val="1"/>
          <c:tx>
            <c:v>Pozo Proyectado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calculos!$W$8:$W$22</c:f>
            </c:strRef>
          </c:xVal>
          <c:yVal>
            <c:numRef>
              <c:f>calculos!$V$8:$V$22</c:f>
              <c:numCache>
                <c:formatCode>0.0000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572-433E-B7FD-B47619DFC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138080"/>
        <c:axId val="385155136"/>
      </c:scatterChart>
      <c:valAx>
        <c:axId val="385138080"/>
        <c:scaling>
          <c:orientation val="minMax"/>
          <c:max val="70"/>
          <c:min val="-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out"/>
        <c:minorTickMark val="none"/>
        <c:tickLblPos val="none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85155136"/>
        <c:crosses val="autoZero"/>
        <c:crossBetween val="midCat"/>
      </c:valAx>
      <c:valAx>
        <c:axId val="385155136"/>
        <c:scaling>
          <c:orientation val="minMax"/>
          <c:max val="70"/>
          <c:min val="-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out"/>
        <c:minorTickMark val="none"/>
        <c:tickLblPos val="none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85138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47581699346412"/>
          <c:y val="0.57796959065282405"/>
          <c:w val="0.28677254901960786"/>
          <c:h val="0.1075923202614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6623881832029"/>
          <c:y val="2.189867589050494E-2"/>
          <c:w val="0.84608153594771252"/>
          <c:h val="0.96046344092305558"/>
        </c:manualLayout>
      </c:layout>
      <c:scatterChart>
        <c:scatterStyle val="smoothMarker"/>
        <c:varyColors val="0"/>
        <c:ser>
          <c:idx val="0"/>
          <c:order val="0"/>
          <c:tx>
            <c:v>Pozo Real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calculos!$Y$8:$Y$22</c:f>
            </c:strRef>
          </c:xVal>
          <c:yVal>
            <c:numRef>
              <c:f>calculos!$Z$8:$Z$22</c:f>
              <c:numCache>
                <c:formatCode>0.0000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76-472F-8A9A-F5FF23213C44}"/>
            </c:ext>
          </c:extLst>
        </c:ser>
        <c:ser>
          <c:idx val="1"/>
          <c:order val="1"/>
          <c:tx>
            <c:v>Pozo Proyectado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calculos!$AB$8:$AB$22</c:f>
              <c:strCache>
                <c:ptCount val="1"/>
                <c:pt idx="0">
                  <c:v>#¡VALOR!</c:v>
                </c:pt>
              </c:strCache>
            </c:strRef>
          </c:xVal>
          <c:yVal>
            <c:numRef>
              <c:f>calculos!$AC$8:$AC$22</c:f>
              <c:numCache>
                <c:formatCode>0.0000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76-472F-8A9A-F5FF23213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138080"/>
        <c:axId val="385155136"/>
      </c:scatterChart>
      <c:valAx>
        <c:axId val="385138080"/>
        <c:scaling>
          <c:orientation val="minMax"/>
          <c:max val="300"/>
          <c:min val="0"/>
        </c:scaling>
        <c:delete val="0"/>
        <c:axPos val="b"/>
        <c:numFmt formatCode="0.0000" sourceLinked="1"/>
        <c:majorTickMark val="none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85155136"/>
        <c:crosses val="autoZero"/>
        <c:crossBetween val="midCat"/>
      </c:valAx>
      <c:valAx>
        <c:axId val="385155136"/>
        <c:scaling>
          <c:orientation val="minMax"/>
          <c:max val="0"/>
          <c:min val="-2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 sz="1600"/>
                  <a:t>Profundiad</a:t>
                </a:r>
                <a:r>
                  <a:rPr lang="es-EC" sz="1600" baseline="0"/>
                  <a:t> con respecto al Collar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85138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615179738562087"/>
          <c:y val="4.1959694501545748E-2"/>
          <c:w val="0.29452238562091509"/>
          <c:h val="0.1428522875816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EC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76350634690436"/>
          <c:y val="1.9768279538472228E-2"/>
          <c:w val="0.82148704467912903"/>
          <c:h val="0.96046344092305558"/>
        </c:manualLayout>
      </c:layout>
      <c:scatterChart>
        <c:scatterStyle val="smoothMarker"/>
        <c:varyColors val="0"/>
        <c:ser>
          <c:idx val="0"/>
          <c:order val="0"/>
          <c:tx>
            <c:v>°/100m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calculos!$AG$8:$AG$22</c:f>
              <c:numCache>
                <c:formatCode>0.0000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calculos!$AE$8:$AE$22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91-4561-B746-B5A93BEE5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138080"/>
        <c:axId val="385155136"/>
      </c:scatterChart>
      <c:valAx>
        <c:axId val="385138080"/>
        <c:scaling>
          <c:orientation val="minMax"/>
          <c:max val="10"/>
          <c:min val="0"/>
        </c:scaling>
        <c:delete val="0"/>
        <c:axPos val="b"/>
        <c:numFmt formatCode="#,##0" sourceLinked="0"/>
        <c:majorTickMark val="none"/>
        <c:minorTickMark val="none"/>
        <c:tickLblPos val="high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85155136"/>
        <c:crosses val="autoZero"/>
        <c:crossBetween val="midCat"/>
        <c:majorUnit val="1"/>
      </c:valAx>
      <c:valAx>
        <c:axId val="385155136"/>
        <c:scaling>
          <c:orientation val="minMax"/>
          <c:max val="0"/>
          <c:min val="-2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 sz="1600"/>
                  <a:t>Profundiad</a:t>
                </a:r>
                <a:r>
                  <a:rPr lang="es-EC" sz="1600" baseline="0"/>
                  <a:t> perforación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85138080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EC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18778523619319"/>
          <c:y val="0.13273814871955369"/>
          <c:w val="0.73057654320987653"/>
          <c:h val="0.72805324930517445"/>
        </c:manualLayout>
      </c:layout>
      <c:scatterChart>
        <c:scatterStyle val="lineMarker"/>
        <c:varyColors val="0"/>
        <c:ser>
          <c:idx val="1"/>
          <c:order val="0"/>
          <c:tx>
            <c:v>EOH REAL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MEDICION!$L$12</c:f>
            </c:strRef>
          </c:xVal>
          <c:yVal>
            <c:numRef>
              <c:f>MEDICION!$L$11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4E-4BE1-A46D-4575295BFA85}"/>
            </c:ext>
          </c:extLst>
        </c:ser>
        <c:ser>
          <c:idx val="3"/>
          <c:order val="1"/>
          <c:tx>
            <c:v>EOH PLAN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calculos!$AO$4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calculos!$AN$4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74E-4BE1-A46D-4575295BF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408639"/>
        <c:axId val="681409055"/>
      </c:scatterChart>
      <c:scatterChart>
        <c:scatterStyle val="smoothMarker"/>
        <c:varyColors val="0"/>
        <c:ser>
          <c:idx val="0"/>
          <c:order val="2"/>
          <c:tx>
            <c:v>TOLERANCIA</c:v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calculos!$AO$8:$AO$32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calculos!$AN$8:$AN$32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F74E-4BE1-A46D-4575295BF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408639"/>
        <c:axId val="681409055"/>
      </c:scatterChart>
      <c:valAx>
        <c:axId val="681408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81409055"/>
        <c:crosses val="autoZero"/>
        <c:crossBetween val="midCat"/>
      </c:valAx>
      <c:valAx>
        <c:axId val="68140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Norte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440605307949212E-3"/>
              <c:y val="0.39325502871669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81408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00000000000001E-2"/>
          <c:y val="2.5880810991086259E-2"/>
          <c:w val="0.9"/>
          <c:h val="6.9980150184636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0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18778523619319"/>
          <c:y val="0.13273814871955369"/>
          <c:w val="0.73057654320987653"/>
          <c:h val="0.72805324930517445"/>
        </c:manualLayout>
      </c:layout>
      <c:scatterChart>
        <c:scatterStyle val="lineMarker"/>
        <c:varyColors val="0"/>
        <c:ser>
          <c:idx val="1"/>
          <c:order val="0"/>
          <c:tx>
            <c:v>EOH REAL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MEDICION!$L$12</c:f>
            </c:strRef>
          </c:xVal>
          <c:yVal>
            <c:numRef>
              <c:f>MEDICION!$L$13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BE-4997-8BFE-6143EF771F40}"/>
            </c:ext>
          </c:extLst>
        </c:ser>
        <c:ser>
          <c:idx val="3"/>
          <c:order val="1"/>
          <c:tx>
            <c:v>EOH PLAN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calculos!$AO$4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calculos!$AP$4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BE-4997-8BFE-6143EF77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408639"/>
        <c:axId val="681409055"/>
      </c:scatterChart>
      <c:scatterChart>
        <c:scatterStyle val="smoothMarker"/>
        <c:varyColors val="0"/>
        <c:ser>
          <c:idx val="0"/>
          <c:order val="2"/>
          <c:tx>
            <c:v>TOLERANCIA</c:v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calculos!$AO$8:$AO$32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calculos!$AP$8:$AP$32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BE-4997-8BFE-6143EF77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408639"/>
        <c:axId val="681409055"/>
      </c:scatterChart>
      <c:valAx>
        <c:axId val="681408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81409055"/>
        <c:crosses val="autoZero"/>
        <c:crossBetween val="midCat"/>
      </c:valAx>
      <c:valAx>
        <c:axId val="68140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Cota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440605307949212E-3"/>
              <c:y val="0.39325502871669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81408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00000000000001E-2"/>
          <c:y val="2.5880810991086259E-2"/>
          <c:w val="0.9"/>
          <c:h val="7.1583146760581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56721</xdr:colOff>
      <xdr:row>2</xdr:row>
      <xdr:rowOff>115356</xdr:rowOff>
    </xdr:from>
    <xdr:to>
      <xdr:col>20</xdr:col>
      <xdr:colOff>1036684</xdr:colOff>
      <xdr:row>37</xdr:row>
      <xdr:rowOff>42374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40533</xdr:colOff>
      <xdr:row>19</xdr:row>
      <xdr:rowOff>19297</xdr:rowOff>
    </xdr:from>
    <xdr:to>
      <xdr:col>14</xdr:col>
      <xdr:colOff>462355</xdr:colOff>
      <xdr:row>22</xdr:row>
      <xdr:rowOff>19298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729806" y="3316679"/>
          <a:ext cx="421822" cy="540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2400" b="1"/>
            <a:t>W</a:t>
          </a:r>
        </a:p>
      </xdr:txBody>
    </xdr:sp>
    <xdr:clientData/>
  </xdr:twoCellAnchor>
  <xdr:twoCellAnchor>
    <xdr:from>
      <xdr:col>12</xdr:col>
      <xdr:colOff>715281</xdr:colOff>
      <xdr:row>104</xdr:row>
      <xdr:rowOff>12245</xdr:rowOff>
    </xdr:from>
    <xdr:to>
      <xdr:col>12</xdr:col>
      <xdr:colOff>1137103</xdr:colOff>
      <xdr:row>107</xdr:row>
      <xdr:rowOff>12246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77738" y="14098359"/>
          <a:ext cx="421822" cy="489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2400" b="1"/>
            <a:t>E</a:t>
          </a:r>
        </a:p>
      </xdr:txBody>
    </xdr:sp>
    <xdr:clientData/>
  </xdr:twoCellAnchor>
  <xdr:twoCellAnchor>
    <xdr:from>
      <xdr:col>14</xdr:col>
      <xdr:colOff>35620</xdr:colOff>
      <xdr:row>39</xdr:row>
      <xdr:rowOff>120734</xdr:rowOff>
    </xdr:from>
    <xdr:to>
      <xdr:col>20</xdr:col>
      <xdr:colOff>1015584</xdr:colOff>
      <xdr:row>73</xdr:row>
      <xdr:rowOff>130879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33104</xdr:colOff>
      <xdr:row>35</xdr:row>
      <xdr:rowOff>23658</xdr:rowOff>
    </xdr:from>
    <xdr:to>
      <xdr:col>18</xdr:col>
      <xdr:colOff>387927</xdr:colOff>
      <xdr:row>37</xdr:row>
      <xdr:rowOff>170212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222133" y="6163201"/>
          <a:ext cx="354823" cy="494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2400" b="1"/>
            <a:t>S</a:t>
          </a:r>
        </a:p>
      </xdr:txBody>
    </xdr:sp>
    <xdr:clientData/>
  </xdr:twoCellAnchor>
  <xdr:twoCellAnchor>
    <xdr:from>
      <xdr:col>18</xdr:col>
      <xdr:colOff>19833</xdr:colOff>
      <xdr:row>1</xdr:row>
      <xdr:rowOff>183862</xdr:rowOff>
    </xdr:from>
    <xdr:to>
      <xdr:col>18</xdr:col>
      <xdr:colOff>357835</xdr:colOff>
      <xdr:row>4</xdr:row>
      <xdr:rowOff>183864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208862" y="368919"/>
          <a:ext cx="338002" cy="544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2400" b="1"/>
            <a:t>N</a:t>
          </a:r>
        </a:p>
      </xdr:txBody>
    </xdr:sp>
    <xdr:clientData/>
  </xdr:twoCellAnchor>
  <xdr:twoCellAnchor>
    <xdr:from>
      <xdr:col>20</xdr:col>
      <xdr:colOff>634590</xdr:colOff>
      <xdr:row>19</xdr:row>
      <xdr:rowOff>25934</xdr:rowOff>
    </xdr:from>
    <xdr:to>
      <xdr:col>21</xdr:col>
      <xdr:colOff>69273</xdr:colOff>
      <xdr:row>22</xdr:row>
      <xdr:rowOff>25935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463899" y="3323316"/>
          <a:ext cx="543047" cy="540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2400" b="1"/>
            <a:t>E</a:t>
          </a:r>
        </a:p>
      </xdr:txBody>
    </xdr:sp>
    <xdr:clientData/>
  </xdr:twoCellAnchor>
  <xdr:twoCellAnchor>
    <xdr:from>
      <xdr:col>21</xdr:col>
      <xdr:colOff>138545</xdr:colOff>
      <xdr:row>2</xdr:row>
      <xdr:rowOff>124691</xdr:rowOff>
    </xdr:from>
    <xdr:to>
      <xdr:col>24</xdr:col>
      <xdr:colOff>1240972</xdr:colOff>
      <xdr:row>73</xdr:row>
      <xdr:rowOff>96982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161366</xdr:colOff>
      <xdr:row>0</xdr:row>
      <xdr:rowOff>0</xdr:rowOff>
    </xdr:from>
    <xdr:to>
      <xdr:col>1</xdr:col>
      <xdr:colOff>802982</xdr:colOff>
      <xdr:row>2</xdr:row>
      <xdr:rowOff>161365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272" y="0"/>
          <a:ext cx="641616" cy="519953"/>
        </a:xfrm>
        <a:prstGeom prst="rect">
          <a:avLst/>
        </a:prstGeom>
      </xdr:spPr>
    </xdr:pic>
    <xdr:clientData/>
  </xdr:twoCellAnchor>
  <xdr:twoCellAnchor>
    <xdr:from>
      <xdr:col>0</xdr:col>
      <xdr:colOff>274319</xdr:colOff>
      <xdr:row>50</xdr:row>
      <xdr:rowOff>106679</xdr:rowOff>
    </xdr:from>
    <xdr:to>
      <xdr:col>4</xdr:col>
      <xdr:colOff>618719</xdr:colOff>
      <xdr:row>67</xdr:row>
      <xdr:rowOff>121176</xdr:rowOff>
    </xdr:to>
    <xdr:graphicFrame macro="">
      <xdr:nvGraphicFramePr>
        <xdr:cNvPr id="16" name="Diagram 32">
          <a:extLst>
            <a:ext uri="{FF2B5EF4-FFF2-40B4-BE49-F238E27FC236}">
              <a16:creationId xmlns:a16="http://schemas.microsoft.com/office/drawing/2014/main" id="{F64F2058-7936-4382-B7B9-5C577E761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129540</xdr:colOff>
      <xdr:row>50</xdr:row>
      <xdr:rowOff>106680</xdr:rowOff>
    </xdr:from>
    <xdr:to>
      <xdr:col>12</xdr:col>
      <xdr:colOff>512040</xdr:colOff>
      <xdr:row>67</xdr:row>
      <xdr:rowOff>121177</xdr:rowOff>
    </xdr:to>
    <xdr:graphicFrame macro="">
      <xdr:nvGraphicFramePr>
        <xdr:cNvPr id="18" name="Diagram 32">
          <a:extLst>
            <a:ext uri="{FF2B5EF4-FFF2-40B4-BE49-F238E27FC236}">
              <a16:creationId xmlns:a16="http://schemas.microsoft.com/office/drawing/2014/main" id="{BD3386E6-8BEB-4E34-A3F7-B07C58843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0.46938</cdr:x>
      <cdr:y>0.01934</cdr:y>
    </cdr:from>
    <cdr:to>
      <cdr:x>0.72254</cdr:x>
      <cdr:y>0.97927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750C81BE-EEF6-49BD-8B87-D8C81934FC48}"/>
            </a:ext>
          </a:extLst>
        </cdr:cNvPr>
        <cdr:cNvSpPr/>
      </cdr:nvSpPr>
      <cdr:spPr>
        <a:xfrm xmlns:a="http://schemas.openxmlformats.org/drawingml/2006/main">
          <a:off x="2078183" y="244384"/>
          <a:ext cx="1120895" cy="12129019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C"/>
        </a:p>
      </cdr:txBody>
    </cdr:sp>
  </cdr:relSizeAnchor>
  <cdr:relSizeAnchor xmlns:cdr="http://schemas.openxmlformats.org/drawingml/2006/chartDrawing">
    <cdr:from>
      <cdr:x>0.72136</cdr:x>
      <cdr:y>0.01934</cdr:y>
    </cdr:from>
    <cdr:to>
      <cdr:x>0.97125</cdr:x>
      <cdr:y>0.97927</cdr:y>
    </cdr:to>
    <cdr:sp macro="" textlink="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9B8F7948-7B89-4943-B7FE-B4DA03566847}"/>
            </a:ext>
          </a:extLst>
        </cdr:cNvPr>
        <cdr:cNvSpPr/>
      </cdr:nvSpPr>
      <cdr:spPr>
        <a:xfrm xmlns:a="http://schemas.openxmlformats.org/drawingml/2006/main">
          <a:off x="3183480" y="237916"/>
          <a:ext cx="1102829" cy="11808000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C"/>
        </a:p>
      </cdr:txBody>
    </cdr:sp>
  </cdr:relSizeAnchor>
  <cdr:relSizeAnchor xmlns:cdr="http://schemas.openxmlformats.org/drawingml/2006/chartDrawing">
    <cdr:from>
      <cdr:x>0.15123</cdr:x>
      <cdr:y>0.0207</cdr:y>
    </cdr:from>
    <cdr:to>
      <cdr:x>0.47064</cdr:x>
      <cdr:y>0.98063</cdr:y>
    </cdr:to>
    <cdr:sp macro="" textlink="">
      <cdr:nvSpPr>
        <cdr:cNvPr id="4" name="Rectángulo 3">
          <a:extLst xmlns:a="http://schemas.openxmlformats.org/drawingml/2006/main">
            <a:ext uri="{FF2B5EF4-FFF2-40B4-BE49-F238E27FC236}">
              <a16:creationId xmlns:a16="http://schemas.microsoft.com/office/drawing/2014/main" id="{A4A25BA4-0AFD-42D3-A415-4C8EE2CBA972}"/>
            </a:ext>
          </a:extLst>
        </cdr:cNvPr>
        <cdr:cNvSpPr/>
      </cdr:nvSpPr>
      <cdr:spPr>
        <a:xfrm xmlns:a="http://schemas.openxmlformats.org/drawingml/2006/main">
          <a:off x="668019" y="256540"/>
          <a:ext cx="1410855" cy="11896279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>
            <a:alpha val="2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C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DE%20DESVIACIONES%20formao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 0° - 90°"/>
      <sheetName val="AZ 90° - 180°"/>
      <sheetName val="AZ 180° - 270°"/>
      <sheetName val="AZ 270° - 360°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4C7C-99EC-4A3C-B2EE-482A36337DBC}">
  <sheetPr codeName="Hoja1"/>
  <dimension ref="B1:AE311"/>
  <sheetViews>
    <sheetView tabSelected="1" zoomScale="55" zoomScaleNormal="55" zoomScaleSheetLayoutView="75" workbookViewId="0">
      <selection activeCell="B69" sqref="B69:M73"/>
    </sheetView>
  </sheetViews>
  <sheetFormatPr baseColWidth="10" defaultColWidth="11.44140625" defaultRowHeight="13.2" x14ac:dyDescent="0.25"/>
  <cols>
    <col min="1" max="1" width="4" customWidth="1"/>
    <col min="2" max="2" width="13.6640625" bestFit="1" customWidth="1"/>
    <col min="3" max="3" width="13.44140625" style="1" customWidth="1"/>
    <col min="4" max="4" width="11" style="2" bestFit="1" customWidth="1"/>
    <col min="5" max="5" width="11.109375" style="2" bestFit="1" customWidth="1"/>
    <col min="6" max="6" width="11.6640625" style="2" bestFit="1" customWidth="1"/>
    <col min="7" max="7" width="11.109375" style="2" hidden="1" customWidth="1"/>
    <col min="8" max="8" width="12.33203125" style="2" bestFit="1" customWidth="1"/>
    <col min="9" max="9" width="12.33203125" style="2" hidden="1" customWidth="1"/>
    <col min="10" max="10" width="11.44140625" style="2" bestFit="1" customWidth="1"/>
    <col min="11" max="11" width="10.5546875" style="2" hidden="1" customWidth="1"/>
    <col min="12" max="12" width="6.33203125" style="2" bestFit="1" customWidth="1"/>
    <col min="13" max="13" width="8.5546875" style="2" customWidth="1"/>
    <col min="14" max="14" width="2.44140625" customWidth="1"/>
    <col min="15" max="15" width="12.6640625" bestFit="1" customWidth="1"/>
    <col min="16" max="16" width="9.33203125" bestFit="1" customWidth="1"/>
    <col min="17" max="17" width="4.44140625" customWidth="1"/>
    <col min="18" max="24" width="16.109375" customWidth="1"/>
    <col min="25" max="25" width="20.109375" customWidth="1"/>
    <col min="26" max="26" width="16.109375" customWidth="1"/>
    <col min="27" max="27" width="4.44140625" customWidth="1"/>
    <col min="28" max="28" width="4" customWidth="1"/>
  </cols>
  <sheetData>
    <row r="1" spans="2:26" ht="14.4" customHeight="1" x14ac:dyDescent="0.25">
      <c r="B1" s="107"/>
      <c r="C1" s="110" t="s">
        <v>0</v>
      </c>
      <c r="D1" s="111"/>
      <c r="E1" s="111"/>
      <c r="F1" s="111"/>
      <c r="G1" s="111"/>
      <c r="H1" s="111"/>
      <c r="I1" s="111"/>
      <c r="J1" s="112"/>
      <c r="K1" s="144" t="s">
        <v>1</v>
      </c>
      <c r="L1" s="145"/>
      <c r="M1" s="146"/>
      <c r="O1" s="106" t="str">
        <f>CONCATENATE(B19," ","Trayectoria, Vista plana")</f>
        <v>/ Trayectoria, Vista plana</v>
      </c>
      <c r="P1" s="106"/>
      <c r="Q1" s="106"/>
      <c r="R1" s="106"/>
      <c r="S1" s="106"/>
      <c r="T1" s="106"/>
      <c r="U1" s="106"/>
      <c r="V1" s="106" t="str">
        <f>CONCATENATE(B19,"  ","Tasa (r/100m)")</f>
        <v>/  Tasa (r/100m)</v>
      </c>
      <c r="W1" s="106"/>
      <c r="X1" s="106"/>
      <c r="Y1" s="106"/>
      <c r="Z1" s="30"/>
    </row>
    <row r="2" spans="2:26" ht="14.4" customHeight="1" x14ac:dyDescent="0.25">
      <c r="B2" s="108"/>
      <c r="C2" s="113"/>
      <c r="D2" s="114"/>
      <c r="E2" s="114"/>
      <c r="F2" s="114"/>
      <c r="G2" s="114"/>
      <c r="H2" s="114"/>
      <c r="I2" s="114"/>
      <c r="J2" s="115"/>
      <c r="K2" s="147"/>
      <c r="L2" s="148"/>
      <c r="M2" s="149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30"/>
    </row>
    <row r="3" spans="2:26" ht="14.4" customHeight="1" x14ac:dyDescent="0.25">
      <c r="B3" s="109"/>
      <c r="C3" s="116"/>
      <c r="D3" s="117"/>
      <c r="E3" s="117"/>
      <c r="F3" s="117"/>
      <c r="G3" s="117"/>
      <c r="H3" s="117"/>
      <c r="I3" s="117"/>
      <c r="J3" s="118"/>
      <c r="K3" s="150"/>
      <c r="L3" s="151"/>
      <c r="M3" s="152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0"/>
    </row>
    <row r="4" spans="2:26" ht="13.95" customHeight="1" x14ac:dyDescent="0.25">
      <c r="B4" s="7"/>
      <c r="C4"/>
      <c r="D4"/>
      <c r="E4"/>
      <c r="F4"/>
      <c r="G4"/>
      <c r="H4"/>
      <c r="I4"/>
      <c r="J4"/>
      <c r="K4"/>
      <c r="L4"/>
      <c r="M4" s="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</row>
    <row r="5" spans="2:26" ht="14.4" customHeight="1" x14ac:dyDescent="0.25">
      <c r="B5" s="13" t="s">
        <v>2</v>
      </c>
      <c r="C5" s="46"/>
      <c r="E5" s="11" t="s">
        <v>3</v>
      </c>
      <c r="F5" s="47"/>
      <c r="G5"/>
      <c r="H5"/>
      <c r="I5" s="10"/>
      <c r="J5" s="21" t="s">
        <v>4</v>
      </c>
      <c r="K5" s="21"/>
      <c r="L5" s="135"/>
      <c r="M5" s="136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</row>
    <row r="6" spans="2:26" ht="14.4" customHeight="1" x14ac:dyDescent="0.25">
      <c r="B6" s="13" t="s">
        <v>5</v>
      </c>
      <c r="C6" s="46"/>
      <c r="E6" s="11" t="s">
        <v>6</v>
      </c>
      <c r="F6" s="47"/>
      <c r="G6"/>
      <c r="H6"/>
      <c r="I6" s="10"/>
      <c r="J6" s="21" t="s">
        <v>7</v>
      </c>
      <c r="K6" s="21"/>
      <c r="L6" s="135"/>
      <c r="M6" s="136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</row>
    <row r="7" spans="2:26" ht="14.4" customHeight="1" x14ac:dyDescent="0.25">
      <c r="B7" s="13" t="s">
        <v>8</v>
      </c>
      <c r="C7" s="46"/>
      <c r="E7" s="12" t="s">
        <v>9</v>
      </c>
      <c r="F7" s="47"/>
      <c r="G7"/>
      <c r="H7"/>
      <c r="I7" s="10"/>
      <c r="J7" s="21" t="s">
        <v>10</v>
      </c>
      <c r="K7" s="21"/>
      <c r="L7" s="135"/>
      <c r="M7" s="136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0"/>
    </row>
    <row r="8" spans="2:26" ht="14.4" customHeight="1" x14ac:dyDescent="0.25">
      <c r="B8" s="7"/>
      <c r="F8"/>
      <c r="G8"/>
      <c r="H8"/>
      <c r="I8" s="10"/>
      <c r="M8" s="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30"/>
    </row>
    <row r="9" spans="2:26" ht="14.4" customHeight="1" x14ac:dyDescent="0.25">
      <c r="B9" s="137" t="s">
        <v>11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30"/>
    </row>
    <row r="10" spans="2:26" ht="14.4" customHeight="1" thickBot="1" x14ac:dyDescent="0.3">
      <c r="B10" s="153" t="s">
        <v>12</v>
      </c>
      <c r="C10" s="154"/>
      <c r="E10" s="127" t="s">
        <v>13</v>
      </c>
      <c r="F10" s="127"/>
      <c r="I10" s="10"/>
      <c r="J10" s="127" t="s">
        <v>14</v>
      </c>
      <c r="K10" s="127"/>
      <c r="L10" s="127"/>
      <c r="M10" s="12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0"/>
    </row>
    <row r="11" spans="2:26" ht="14.4" customHeight="1" x14ac:dyDescent="0.25">
      <c r="B11" s="17" t="s">
        <v>15</v>
      </c>
      <c r="C11" s="48"/>
      <c r="E11" s="18" t="s">
        <v>16</v>
      </c>
      <c r="F11" s="50"/>
      <c r="I11" s="10"/>
      <c r="J11" s="18" t="s">
        <v>16</v>
      </c>
      <c r="K11" s="18" t="s">
        <v>17</v>
      </c>
      <c r="L11" s="129" t="str">
        <f>IF(C19="","",IF($E19&lt;=90,MAX(H19:H49),IF(AND($E19&gt;90,$E19&lt;=180),MIN(H19:H49),IF(AND($E19&gt;180,$E19&lt;=270),MIN(H19:H49),IF(AND($E19&gt;270,$E19&lt;=360),MAX(H19:H49))))))</f>
        <v/>
      </c>
      <c r="M11" s="130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0"/>
    </row>
    <row r="12" spans="2:26" ht="14.4" customHeight="1" x14ac:dyDescent="0.25">
      <c r="B12" s="19" t="s">
        <v>18</v>
      </c>
      <c r="C12" s="49"/>
      <c r="E12" s="20" t="s">
        <v>19</v>
      </c>
      <c r="F12" s="51"/>
      <c r="I12" s="10"/>
      <c r="J12" s="20" t="s">
        <v>19</v>
      </c>
      <c r="K12" s="20" t="s">
        <v>20</v>
      </c>
      <c r="L12" s="131" t="str">
        <f>IF(C19="","",IF($E19&lt;=90,MAX(F19:F49),IF(AND($E19&gt;90,$E19&lt;=180),MAX(F19:F49),IF(AND($E19&gt;180,$E19&lt;=270),MIN(F19:F49),IF(AND($E19&gt;270,$E19&lt;=360),MIN(F19:F49))))))</f>
        <v/>
      </c>
      <c r="M12" s="132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/>
    </row>
    <row r="13" spans="2:26" ht="15" customHeight="1" x14ac:dyDescent="0.25">
      <c r="B13" s="19" t="s">
        <v>21</v>
      </c>
      <c r="C13" s="49"/>
      <c r="E13" s="20" t="s">
        <v>22</v>
      </c>
      <c r="F13" s="51"/>
      <c r="I13" s="10"/>
      <c r="J13" s="20" t="s">
        <v>22</v>
      </c>
      <c r="K13" s="20" t="s">
        <v>23</v>
      </c>
      <c r="L13" s="133">
        <f>MIN(J19:J68)</f>
        <v>0</v>
      </c>
      <c r="M13" s="134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0"/>
    </row>
    <row r="14" spans="2:26" ht="12.75" customHeight="1" thickBot="1" x14ac:dyDescent="0.35">
      <c r="B14" s="14"/>
      <c r="C14" s="15"/>
      <c r="D14" s="16"/>
      <c r="E14" s="16"/>
      <c r="F14" s="16"/>
      <c r="G14" s="16"/>
      <c r="H14" s="16"/>
      <c r="I14" s="16"/>
      <c r="J14" s="119"/>
      <c r="K14" s="119"/>
      <c r="L14" s="119"/>
      <c r="M14" s="120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0"/>
    </row>
    <row r="15" spans="2:26" ht="39.75" hidden="1" customHeight="1" x14ac:dyDescent="0.25">
      <c r="B15" s="7"/>
      <c r="M15" s="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0"/>
    </row>
    <row r="16" spans="2:26" ht="17.399999999999999" customHeight="1" x14ac:dyDescent="0.35">
      <c r="B16" s="121" t="s">
        <v>24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3"/>
      <c r="N16" s="4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</row>
    <row r="17" spans="2:31" ht="13.95" customHeight="1" thickBot="1" x14ac:dyDescent="0.3">
      <c r="B17" s="124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6"/>
      <c r="N17" s="5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</row>
    <row r="18" spans="2:31" ht="15.6" customHeight="1" x14ac:dyDescent="0.3">
      <c r="B18" s="22" t="s">
        <v>25</v>
      </c>
      <c r="C18" s="23" t="s">
        <v>26</v>
      </c>
      <c r="D18" s="24" t="s">
        <v>27</v>
      </c>
      <c r="E18" s="24" t="s">
        <v>28</v>
      </c>
      <c r="F18" s="24" t="s">
        <v>29</v>
      </c>
      <c r="G18" s="24" t="s">
        <v>30</v>
      </c>
      <c r="H18" s="24" t="s">
        <v>31</v>
      </c>
      <c r="I18" s="24" t="s">
        <v>32</v>
      </c>
      <c r="J18" s="24" t="s">
        <v>33</v>
      </c>
      <c r="K18" s="24" t="s">
        <v>34</v>
      </c>
      <c r="L18" s="25" t="s">
        <v>35</v>
      </c>
      <c r="M18" s="26" t="s">
        <v>36</v>
      </c>
      <c r="N18" s="5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  <c r="AA18" s="6"/>
      <c r="AB18" s="6"/>
      <c r="AC18" s="6"/>
    </row>
    <row r="19" spans="2:31" ht="13.95" customHeight="1" x14ac:dyDescent="0.3">
      <c r="B19" s="27" t="str">
        <f>CONCATENATE(F5,"/",F6)</f>
        <v>/</v>
      </c>
      <c r="C19" s="45"/>
      <c r="D19" s="45"/>
      <c r="E19" s="45"/>
      <c r="F19" s="41" t="str">
        <f>IF(C19="","",calculos!E8+$F$12)</f>
        <v/>
      </c>
      <c r="G19" s="42" t="str">
        <f>IF(C19="","",calculos!I8+$F$12)</f>
        <v/>
      </c>
      <c r="H19" s="42" t="str">
        <f>IF(C19="","",calculos!D8+$F$11)</f>
        <v/>
      </c>
      <c r="I19" s="42" t="str">
        <f>IF(C19="","",calculos!H8+$F$11)</f>
        <v/>
      </c>
      <c r="J19" s="41" t="str">
        <f>IF(C19="","",calculos!F8+$F$13)</f>
        <v/>
      </c>
      <c r="K19" s="41" t="str">
        <f>IF(C19="","",calculos!J8+$F$13)</f>
        <v/>
      </c>
      <c r="L19" s="43" t="str">
        <f>calculos!P8</f>
        <v/>
      </c>
      <c r="M19" s="44">
        <f>calculos!Q8</f>
        <v>0</v>
      </c>
      <c r="N19" s="5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0"/>
      <c r="AA19" s="6"/>
      <c r="AB19" s="6"/>
      <c r="AC19" s="6"/>
    </row>
    <row r="20" spans="2:31" ht="13.95" customHeight="1" x14ac:dyDescent="0.3">
      <c r="B20" s="28" t="str">
        <f>$B$19</f>
        <v>/</v>
      </c>
      <c r="C20" s="45"/>
      <c r="D20" s="45"/>
      <c r="E20" s="45"/>
      <c r="F20" s="41" t="str">
        <f>IF(C20="","",IF($E20&lt;=90,$F$12+calculos!E9,IF(AND($E20&gt;90,$E20&lt;=180),$F$12+calculos!E9,IF(AND($E20&gt;180,$E20&lt;=270),$F$12-calculos!E9,IF(AND($E20&gt;270,$E20&lt;=360),$F$12-calculos!E9)))))</f>
        <v/>
      </c>
      <c r="G20" s="42" t="str">
        <f>IF(C20="","",IF($E20&lt;=90,$F$12+calculos!I9,IF(AND($E20&gt;90,$E20&lt;=180),$F$12+calculos!I9,IF(AND($E20&gt;180,$E20&lt;=270),$F$12-calculos!I9,IF(AND($E20&gt;270,$E20&lt;=360),$F$12-calculos!I9)))))</f>
        <v/>
      </c>
      <c r="H20" s="42" t="str">
        <f>IF(C20="","",IF($E20&lt;=90,$F$11+calculos!D9,IF(AND($E20&gt;90,$E20&lt;=180),$F$11-calculos!D9,IF(AND($E20&gt;180,$E20&lt;=270),$F$11-calculos!D9,IF(AND($E20&gt;270,$E20&lt;=360),$F$11+calculos!D9)))))</f>
        <v/>
      </c>
      <c r="I20" s="42" t="str">
        <f>IF(C20="","",IF($E20&lt;=90,$F$11+calculos!H9,IF(AND($E20&gt;90,$E20&lt;=180),$F$11-calculos!H9,IF(AND($E20&gt;180,$E20&lt;=270),$F$11-calculos!H9,IF(AND($E20&gt;270,$E20&lt;=360),$F$11+calculos!H9)))))</f>
        <v/>
      </c>
      <c r="J20" s="41" t="str">
        <f>IF(C20="","",calculos!F9+$F$13)</f>
        <v/>
      </c>
      <c r="K20" s="41" t="str">
        <f>IF(C20="","",calculos!J9+$F$13)</f>
        <v/>
      </c>
      <c r="L20" s="43" t="str">
        <f>calculos!P9</f>
        <v/>
      </c>
      <c r="M20" s="44" t="str">
        <f>calculos!Q9</f>
        <v/>
      </c>
      <c r="N20" s="5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0"/>
      <c r="AA20" s="6"/>
      <c r="AB20" s="6"/>
      <c r="AC20" s="6"/>
    </row>
    <row r="21" spans="2:31" ht="13.95" customHeight="1" x14ac:dyDescent="0.3">
      <c r="B21" s="28" t="str">
        <f t="shared" ref="B21:B49" si="0">$B$19</f>
        <v>/</v>
      </c>
      <c r="C21" s="45"/>
      <c r="D21" s="45"/>
      <c r="E21" s="45"/>
      <c r="F21" s="41" t="str">
        <f>IF(C21="","",IF($E21&lt;=90,$F$12+calculos!E10,IF(AND($E21&gt;90,$E21&lt;=180),$F$12+calculos!E10,IF(AND($E21&gt;180,$E21&lt;=270),$F$12-calculos!E10,IF(AND($E21&gt;270,$E21&lt;=360),$F$12-calculos!E10)))))</f>
        <v/>
      </c>
      <c r="G21" s="42" t="str">
        <f>IF(C21="","",IF($E21&lt;=90,$F$12+calculos!I10,IF(AND($E21&gt;90,$E21&lt;=180),$F$12+calculos!I10,IF(AND($E21&gt;180,$E21&lt;=270),$F$12-calculos!I10,IF(AND($E21&gt;270,$E21&lt;=360),$F$12-calculos!I10)))))</f>
        <v/>
      </c>
      <c r="H21" s="42" t="str">
        <f>IF(C21="","",IF($E21&lt;=90,$F$11+calculos!D10,IF(AND($E21&gt;90,$E21&lt;=180),$F$11-calculos!D10,IF(AND($E21&gt;180,$E21&lt;=270),$F$11-calculos!D10,IF(AND($E21&gt;270,$E21&lt;=360),$F$11+calculos!D10)))))</f>
        <v/>
      </c>
      <c r="I21" s="42" t="str">
        <f>IF(C21="","",IF($E21&lt;=90,$F$11+calculos!H10,IF(AND($E21&gt;90,$E21&lt;=180),$F$11-calculos!H10,IF(AND($E21&gt;180,$E21&lt;=270),$F$11-calculos!H10,IF(AND($E21&gt;270,$E21&lt;=360),$F$11+calculos!H10)))))</f>
        <v/>
      </c>
      <c r="J21" s="41" t="str">
        <f>IF(C21="","",calculos!F10+$F$13)</f>
        <v/>
      </c>
      <c r="K21" s="41" t="str">
        <f>IF(C21="","",calculos!J10+$F$13)</f>
        <v/>
      </c>
      <c r="L21" s="43" t="str">
        <f>calculos!P10</f>
        <v/>
      </c>
      <c r="M21" s="44" t="str">
        <f>calculos!Q10</f>
        <v/>
      </c>
      <c r="N21" s="5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  <c r="AA21" s="6"/>
      <c r="AB21" s="6"/>
      <c r="AC21" s="6"/>
    </row>
    <row r="22" spans="2:31" ht="13.95" customHeight="1" x14ac:dyDescent="0.3">
      <c r="B22" s="28" t="str">
        <f t="shared" si="0"/>
        <v>/</v>
      </c>
      <c r="C22" s="45"/>
      <c r="D22" s="45"/>
      <c r="E22" s="45"/>
      <c r="F22" s="41" t="str">
        <f>IF(C22="","",IF($E22&lt;=90,$F$12+calculos!E11,IF(AND($E22&gt;90,$E22&lt;=180),$F$12+calculos!E11,IF(AND($E22&gt;180,$E22&lt;=270),$F$12-calculos!E11,IF(AND($E22&gt;270,$E22&lt;=360),$F$12-calculos!E11)))))</f>
        <v/>
      </c>
      <c r="G22" s="42" t="str">
        <f>IF(C22="","",IF($E22&lt;=90,$F$12+calculos!I11,IF(AND($E22&gt;90,$E22&lt;=180),$F$12+calculos!I11,IF(AND($E22&gt;180,$E22&lt;=270),$F$12-calculos!I11,IF(AND($E22&gt;270,$E22&lt;=360),$F$12-calculos!I11)))))</f>
        <v/>
      </c>
      <c r="H22" s="42" t="str">
        <f>IF(C22="","",IF($E22&lt;=90,$F$11+calculos!D11,IF(AND($E22&gt;90,$E22&lt;=180),$F$11-calculos!D11,IF(AND($E22&gt;180,$E22&lt;=270),$F$11-calculos!D11,IF(AND($E22&gt;270,$E22&lt;=360),$F$11+calculos!D11)))))</f>
        <v/>
      </c>
      <c r="I22" s="42" t="str">
        <f>IF(C22="","",IF($E22&lt;=90,$F$11+calculos!H11,IF(AND($E22&gt;90,$E22&lt;=180),$F$11-calculos!H11,IF(AND($E22&gt;180,$E22&lt;=270),$F$11-calculos!H11,IF(AND($E22&gt;270,$E22&lt;=360),$F$11+calculos!H11)))))</f>
        <v/>
      </c>
      <c r="J22" s="41" t="str">
        <f>IF(C22="","",calculos!F11+$F$13)</f>
        <v/>
      </c>
      <c r="K22" s="41" t="str">
        <f>IF(C22="","",calculos!J11+$F$13)</f>
        <v/>
      </c>
      <c r="L22" s="43" t="str">
        <f>calculos!P11</f>
        <v/>
      </c>
      <c r="M22" s="44" t="str">
        <f>calculos!Q11</f>
        <v/>
      </c>
      <c r="N22" s="5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30"/>
      <c r="AA22" s="6"/>
      <c r="AB22" s="6"/>
      <c r="AC22" s="6"/>
    </row>
    <row r="23" spans="2:31" ht="13.95" customHeight="1" x14ac:dyDescent="0.3">
      <c r="B23" s="28" t="str">
        <f t="shared" si="0"/>
        <v>/</v>
      </c>
      <c r="C23" s="45"/>
      <c r="D23" s="45"/>
      <c r="E23" s="45"/>
      <c r="F23" s="41" t="str">
        <f>IF(C23="","",IF($E23&lt;=90,$F$12+calculos!E12,IF(AND($E23&gt;90,$E23&lt;=180),$F$12+calculos!E12,IF(AND($E23&gt;180,$E23&lt;=270),$F$12-calculos!E12,IF(AND($E23&gt;270,$E23&lt;=360),$F$12-calculos!E12)))))</f>
        <v/>
      </c>
      <c r="G23" s="42" t="str">
        <f>IF(C23="","",IF($E23&lt;=90,$F$12+calculos!I12,IF(AND($E23&gt;90,$E23&lt;=180),$F$12+calculos!I12,IF(AND($E23&gt;180,$E23&lt;=270),$F$12-calculos!I12,IF(AND($E23&gt;270,$E23&lt;=360),$F$12-calculos!I12)))))</f>
        <v/>
      </c>
      <c r="H23" s="42" t="str">
        <f>IF(C23="","",IF($E23&lt;=90,$F$11+calculos!D12,IF(AND($E23&gt;90,$E23&lt;=180),$F$11-calculos!D12,IF(AND($E23&gt;180,$E23&lt;=270),$F$11-calculos!D12,IF(AND($E23&gt;270,$E23&lt;=360),$F$11+calculos!D12)))))</f>
        <v/>
      </c>
      <c r="I23" s="42" t="str">
        <f>IF(C23="","",IF($E23&lt;=90,$F$11+calculos!H12,IF(AND($E23&gt;90,$E23&lt;=180),$F$11-calculos!H12,IF(AND($E23&gt;180,$E23&lt;=270),$F$11-calculos!H12,IF(AND($E23&gt;270,$E23&lt;=360),$F$11+calculos!H12)))))</f>
        <v/>
      </c>
      <c r="J23" s="41" t="str">
        <f>IF(C23="","",calculos!F12+$F$13)</f>
        <v/>
      </c>
      <c r="K23" s="41" t="str">
        <f>IF(C23="","",calculos!J12+$F$13)</f>
        <v/>
      </c>
      <c r="L23" s="43" t="str">
        <f>calculos!P12</f>
        <v/>
      </c>
      <c r="M23" s="44" t="str">
        <f>calculos!Q12</f>
        <v/>
      </c>
      <c r="N23" s="5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0"/>
      <c r="AA23" s="6"/>
      <c r="AB23" s="6"/>
      <c r="AC23" s="6"/>
    </row>
    <row r="24" spans="2:31" ht="13.95" customHeight="1" x14ac:dyDescent="0.3">
      <c r="B24" s="28" t="str">
        <f t="shared" si="0"/>
        <v>/</v>
      </c>
      <c r="C24" s="45"/>
      <c r="D24" s="45"/>
      <c r="E24" s="45"/>
      <c r="F24" s="41" t="str">
        <f>IF(C24="","",IF($E24&lt;=90,$F$12+calculos!E13,IF(AND($E24&gt;90,$E24&lt;=180),$F$12+calculos!E13,IF(AND($E24&gt;180,$E24&lt;=270),$F$12-calculos!E13,IF(AND($E24&gt;270,$E24&lt;=360),$F$12-calculos!E13)))))</f>
        <v/>
      </c>
      <c r="G24" s="42" t="str">
        <f>IF(C24="","",IF($E24&lt;=90,$F$12+calculos!I13,IF(AND($E24&gt;90,$E24&lt;=180),$F$12+calculos!I13,IF(AND($E24&gt;180,$E24&lt;=270),$F$12-calculos!I13,IF(AND($E24&gt;270,$E24&lt;=360),$F$12-calculos!I13)))))</f>
        <v/>
      </c>
      <c r="H24" s="42" t="str">
        <f>IF(C24="","",IF($E24&lt;=90,$F$11+calculos!D13,IF(AND($E24&gt;90,$E24&lt;=180),$F$11-calculos!D13,IF(AND($E24&gt;180,$E24&lt;=270),$F$11-calculos!D13,IF(AND($E24&gt;270,$E24&lt;=360),$F$11+calculos!D13)))))</f>
        <v/>
      </c>
      <c r="I24" s="42" t="str">
        <f>IF(C24="","",IF($E24&lt;=90,$F$11+calculos!H13,IF(AND($E24&gt;90,$E24&lt;=180),$F$11-calculos!H13,IF(AND($E24&gt;180,$E24&lt;=270),$F$11-calculos!H13,IF(AND($E24&gt;270,$E24&lt;=360),$F$11+calculos!H13)))))</f>
        <v/>
      </c>
      <c r="J24" s="41" t="str">
        <f>IF(C24="","",calculos!F13+$F$13)</f>
        <v/>
      </c>
      <c r="K24" s="41" t="str">
        <f>IF(C24="","",calculos!J13+$F$13)</f>
        <v/>
      </c>
      <c r="L24" s="43" t="str">
        <f>calculos!P13</f>
        <v/>
      </c>
      <c r="M24" s="44" t="str">
        <f>calculos!Q13</f>
        <v/>
      </c>
      <c r="N24" s="5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6"/>
      <c r="AB24" s="6"/>
      <c r="AC24" s="6"/>
    </row>
    <row r="25" spans="2:31" ht="15.75" customHeight="1" x14ac:dyDescent="0.3">
      <c r="B25" s="28" t="str">
        <f t="shared" si="0"/>
        <v>/</v>
      </c>
      <c r="C25" s="45"/>
      <c r="D25" s="45"/>
      <c r="E25" s="45"/>
      <c r="F25" s="41" t="str">
        <f>IF(C25="","",IF($E25&lt;=90,$F$12+calculos!E14,IF(AND($E25&gt;90,$E25&lt;=180),$F$12+calculos!E14,IF(AND($E25&gt;180,$E25&lt;=270),$F$12-calculos!E14,IF(AND($E25&gt;270,$E25&lt;=360),$F$12-calculos!E14)))))</f>
        <v/>
      </c>
      <c r="G25" s="42" t="str">
        <f>IF(C25="","",IF($E25&lt;=90,$F$12+calculos!I14,IF(AND($E25&gt;90,$E25&lt;=180),$F$12+calculos!I14,IF(AND($E25&gt;180,$E25&lt;=270),$F$12-calculos!I14,IF(AND($E25&gt;270,$E25&lt;=360),$F$12-calculos!I14)))))</f>
        <v/>
      </c>
      <c r="H25" s="42" t="str">
        <f>IF(C25="","",IF($E25&lt;=90,$F$11+calculos!D14,IF(AND($E25&gt;90,$E25&lt;=180),$F$11-calculos!D14,IF(AND($E25&gt;180,$E25&lt;=270),$F$11-calculos!D14,IF(AND($E25&gt;270,$E25&lt;=360),$F$11+calculos!D14)))))</f>
        <v/>
      </c>
      <c r="I25" s="42" t="str">
        <f>IF(C25="","",IF($E25&lt;=90,$F$11+calculos!H14,IF(AND($E25&gt;90,$E25&lt;=180),$F$11-calculos!H14,IF(AND($E25&gt;180,$E25&lt;=270),$F$11-calculos!H14,IF(AND($E25&gt;270,$E25&lt;=360),$F$11+calculos!H14)))))</f>
        <v/>
      </c>
      <c r="J25" s="41" t="str">
        <f>IF(C25="","",calculos!F14+$F$13)</f>
        <v/>
      </c>
      <c r="K25" s="41" t="str">
        <f>IF(C25="","",calculos!J14+$F$13)</f>
        <v/>
      </c>
      <c r="L25" s="43" t="str">
        <f>calculos!P14</f>
        <v/>
      </c>
      <c r="M25" s="44" t="str">
        <f>calculos!Q14</f>
        <v/>
      </c>
      <c r="N25" s="5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30"/>
      <c r="AA25" s="6"/>
      <c r="AB25" s="6"/>
      <c r="AC25" s="6"/>
    </row>
    <row r="26" spans="2:31" ht="13.95" customHeight="1" x14ac:dyDescent="0.3">
      <c r="B26" s="28" t="str">
        <f t="shared" si="0"/>
        <v>/</v>
      </c>
      <c r="C26" s="45"/>
      <c r="D26" s="45"/>
      <c r="E26" s="45"/>
      <c r="F26" s="41" t="str">
        <f>IF(C26="","",IF($E26&lt;=90,$F$12+calculos!E15,IF(AND($E26&gt;90,$E26&lt;=180),$F$12+calculos!E15,IF(AND($E26&gt;180,$E26&lt;=270),$F$12-calculos!E15,IF(AND($E26&gt;270,$E26&lt;=360),$F$12-calculos!E15)))))</f>
        <v/>
      </c>
      <c r="G26" s="42" t="str">
        <f>IF(C26="","",IF($E26&lt;=90,$F$12+calculos!I15,IF(AND($E26&gt;90,$E26&lt;=180),$F$12+calculos!I15,IF(AND($E26&gt;180,$E26&lt;=270),$F$12-calculos!I15,IF(AND($E26&gt;270,$E26&lt;=360),$F$12-calculos!I15)))))</f>
        <v/>
      </c>
      <c r="H26" s="42" t="str">
        <f>IF(C26="","",IF($E26&lt;=90,$F$11+calculos!D15,IF(AND($E26&gt;90,$E26&lt;=180),$F$11-calculos!D15,IF(AND($E26&gt;180,$E26&lt;=270),$F$11-calculos!D15,IF(AND($E26&gt;270,$E26&lt;=360),$F$11+calculos!D15)))))</f>
        <v/>
      </c>
      <c r="I26" s="42" t="str">
        <f>IF(C26="","",IF($E26&lt;=90,$F$11+calculos!H15,IF(AND($E26&gt;90,$E26&lt;=180),$F$11-calculos!H15,IF(AND($E26&gt;180,$E26&lt;=270),$F$11-calculos!H15,IF(AND($E26&gt;270,$E26&lt;=360),$F$11+calculos!H15)))))</f>
        <v/>
      </c>
      <c r="J26" s="41" t="str">
        <f>IF(C26="","",calculos!F15+$F$13)</f>
        <v/>
      </c>
      <c r="K26" s="41" t="str">
        <f>IF(C26="","",calculos!J15+$F$13)</f>
        <v/>
      </c>
      <c r="L26" s="43" t="str">
        <f>calculos!P15</f>
        <v/>
      </c>
      <c r="M26" s="44" t="str">
        <f>calculos!Q15</f>
        <v/>
      </c>
      <c r="N26" s="5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30"/>
      <c r="AC26" s="6"/>
      <c r="AD26" s="6"/>
      <c r="AE26" s="6"/>
    </row>
    <row r="27" spans="2:31" ht="13.95" customHeight="1" x14ac:dyDescent="0.3">
      <c r="B27" s="28" t="str">
        <f t="shared" si="0"/>
        <v>/</v>
      </c>
      <c r="C27" s="45"/>
      <c r="D27" s="45"/>
      <c r="E27" s="45"/>
      <c r="F27" s="41" t="str">
        <f>IF(C27="","",IF($E27&lt;=90,$F$12+calculos!E16,IF(AND($E27&gt;90,$E27&lt;=180),$F$12+calculos!E16,IF(AND($E27&gt;180,$E27&lt;=270),$F$12-calculos!E16,IF(AND($E27&gt;270,$E27&lt;=360),$F$12-calculos!E16)))))</f>
        <v/>
      </c>
      <c r="G27" s="42" t="str">
        <f>IF(C27="","",IF($E27&lt;=90,$F$12+calculos!I16,IF(AND($E27&gt;90,$E27&lt;=180),$F$12+calculos!I16,IF(AND($E27&gt;180,$E27&lt;=270),$F$12-calculos!I16,IF(AND($E27&gt;270,$E27&lt;=360),$F$12-calculos!I16)))))</f>
        <v/>
      </c>
      <c r="H27" s="42" t="str">
        <f>IF(C27="","",IF($E27&lt;=90,$F$11+calculos!D16,IF(AND($E27&gt;90,$E27&lt;=180),$F$11-calculos!D16,IF(AND($E27&gt;180,$E27&lt;=270),$F$11-calculos!D16,IF(AND($E27&gt;270,$E27&lt;=360),$F$11+calculos!D16)))))</f>
        <v/>
      </c>
      <c r="I27" s="42" t="str">
        <f>IF(C27="","",IF($E27&lt;=90,$F$11+calculos!H16,IF(AND($E27&gt;90,$E27&lt;=180),$F$11-calculos!H16,IF(AND($E27&gt;180,$E27&lt;=270),$F$11-calculos!H16,IF(AND($E27&gt;270,$E27&lt;=360),$F$11+calculos!H16)))))</f>
        <v/>
      </c>
      <c r="J27" s="41" t="str">
        <f>IF(C27="","",calculos!F16+$F$13)</f>
        <v/>
      </c>
      <c r="K27" s="41" t="str">
        <f>IF(C27="","",calculos!J16+$F$13)</f>
        <v/>
      </c>
      <c r="L27" s="43" t="str">
        <f>calculos!P16</f>
        <v/>
      </c>
      <c r="M27" s="44" t="str">
        <f>calculos!Q16</f>
        <v/>
      </c>
      <c r="N27" s="5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30"/>
      <c r="AC27" s="6"/>
      <c r="AD27" s="6"/>
      <c r="AE27" s="6"/>
    </row>
    <row r="28" spans="2:31" ht="13.95" customHeight="1" x14ac:dyDescent="0.3">
      <c r="B28" s="28" t="str">
        <f t="shared" si="0"/>
        <v>/</v>
      </c>
      <c r="C28" s="45"/>
      <c r="D28" s="45"/>
      <c r="E28" s="45"/>
      <c r="F28" s="41" t="str">
        <f>IF(C28="","",IF($E28&lt;=90,$F$12+calculos!E17,IF(AND($E28&gt;90,$E28&lt;=180),$F$12+calculos!E17,IF(AND($E28&gt;180,$E28&lt;=270),$F$12-calculos!E17,IF(AND($E28&gt;270,$E28&lt;=360),$F$12-calculos!E17)))))</f>
        <v/>
      </c>
      <c r="G28" s="42" t="str">
        <f>IF(C28="","",IF($E28&lt;=90,$F$12+calculos!I17,IF(AND($E28&gt;90,$E28&lt;=180),$F$12+calculos!I17,IF(AND($E28&gt;180,$E28&lt;=270),$F$12-calculos!I17,IF(AND($E28&gt;270,$E28&lt;=360),$F$12-calculos!I17)))))</f>
        <v/>
      </c>
      <c r="H28" s="42" t="str">
        <f>IF(C28="","",IF($E28&lt;=90,$F$11+calculos!D17,IF(AND($E28&gt;90,$E28&lt;=180),$F$11-calculos!D17,IF(AND($E28&gt;180,$E28&lt;=270),$F$11-calculos!D17,IF(AND($E28&gt;270,$E28&lt;=360),$F$11+calculos!D17)))))</f>
        <v/>
      </c>
      <c r="I28" s="42" t="str">
        <f>IF(C28="","",IF($E28&lt;=90,$F$11+calculos!H17,IF(AND($E28&gt;90,$E28&lt;=180),$F$11-calculos!H17,IF(AND($E28&gt;180,$E28&lt;=270),$F$11-calculos!H17,IF(AND($E28&gt;270,$E28&lt;=360),$F$11+calculos!H17)))))</f>
        <v/>
      </c>
      <c r="J28" s="41" t="str">
        <f>IF(C28="","",calculos!F17+$F$13)</f>
        <v/>
      </c>
      <c r="K28" s="41" t="str">
        <f>IF(C28="","",calculos!J17+$F$13)</f>
        <v/>
      </c>
      <c r="L28" s="43" t="str">
        <f>calculos!P17</f>
        <v/>
      </c>
      <c r="M28" s="44" t="str">
        <f>calculos!Q17</f>
        <v/>
      </c>
      <c r="N28" s="5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30"/>
      <c r="AC28" s="6"/>
      <c r="AD28" s="6"/>
      <c r="AE28" s="6"/>
    </row>
    <row r="29" spans="2:31" ht="13.95" customHeight="1" x14ac:dyDescent="0.3">
      <c r="B29" s="28" t="str">
        <f t="shared" si="0"/>
        <v>/</v>
      </c>
      <c r="C29" s="45"/>
      <c r="D29" s="45"/>
      <c r="E29" s="45"/>
      <c r="F29" s="41" t="str">
        <f>IF(C29="","",IF($E29&lt;=90,$F$12+calculos!E18,IF(AND($E29&gt;90,$E29&lt;=180),$F$12+calculos!E18,IF(AND($E29&gt;180,$E29&lt;=270),$F$12-calculos!E18,IF(AND($E29&gt;270,$E29&lt;=360),$F$12-calculos!E18)))))</f>
        <v/>
      </c>
      <c r="G29" s="42" t="str">
        <f>IF(C29="","",IF($E29&lt;=90,$F$12+calculos!I18,IF(AND($E29&gt;90,$E29&lt;=180),$F$12+calculos!I18,IF(AND($E29&gt;180,$E29&lt;=270),$F$12-calculos!I18,IF(AND($E29&gt;270,$E29&lt;=360),$F$12-calculos!I18)))))</f>
        <v/>
      </c>
      <c r="H29" s="42" t="str">
        <f>IF(C29="","",IF($E29&lt;=90,$F$11+calculos!D18,IF(AND($E29&gt;90,$E29&lt;=180),$F$11-calculos!D18,IF(AND($E29&gt;180,$E29&lt;=270),$F$11-calculos!D18,IF(AND($E29&gt;270,$E29&lt;=360),$F$11+calculos!D18)))))</f>
        <v/>
      </c>
      <c r="I29" s="42" t="str">
        <f>IF(C29="","",IF($E29&lt;=90,$F$11+calculos!H18,IF(AND($E29&gt;90,$E29&lt;=180),$F$11-calculos!H18,IF(AND($E29&gt;180,$E29&lt;=270),$F$11-calculos!H18,IF(AND($E29&gt;270,$E29&lt;=360),$F$11+calculos!H18)))))</f>
        <v/>
      </c>
      <c r="J29" s="41" t="str">
        <f>IF(C29="","",calculos!F18+$F$13)</f>
        <v/>
      </c>
      <c r="K29" s="41" t="str">
        <f>IF(C29="","",calculos!J18+$F$13)</f>
        <v/>
      </c>
      <c r="L29" s="43" t="str">
        <f>calculos!P18</f>
        <v/>
      </c>
      <c r="M29" s="44" t="str">
        <f>calculos!Q18</f>
        <v/>
      </c>
      <c r="N29" s="5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30"/>
      <c r="AC29" s="6"/>
      <c r="AD29" s="6"/>
      <c r="AE29" s="6"/>
    </row>
    <row r="30" spans="2:31" ht="13.95" customHeight="1" x14ac:dyDescent="0.3">
      <c r="B30" s="28" t="str">
        <f t="shared" si="0"/>
        <v>/</v>
      </c>
      <c r="C30" s="45"/>
      <c r="D30" s="45"/>
      <c r="E30" s="45"/>
      <c r="F30" s="41" t="str">
        <f>IF(C30="","",IF($E30&lt;=90,$F$12+calculos!E19,IF(AND($E30&gt;90,$E30&lt;=180),$F$12+calculos!E19,IF(AND($E30&gt;180,$E30&lt;=270),$F$12-calculos!E19,IF(AND($E30&gt;270,$E30&lt;=360),$F$12-calculos!E19)))))</f>
        <v/>
      </c>
      <c r="G30" s="42" t="str">
        <f>IF(C30="","",IF($E30&lt;=90,$F$12+calculos!I19,IF(AND($E30&gt;90,$E30&lt;=180),$F$12+calculos!I19,IF(AND($E30&gt;180,$E30&lt;=270),$F$12-calculos!I19,IF(AND($E30&gt;270,$E30&lt;=360),$F$12-calculos!I19)))))</f>
        <v/>
      </c>
      <c r="H30" s="42" t="str">
        <f>IF(C30="","",IF($E30&lt;=90,$F$11+calculos!D19,IF(AND($E30&gt;90,$E30&lt;=180),$F$11-calculos!D19,IF(AND($E30&gt;180,$E30&lt;=270),$F$11-calculos!D19,IF(AND($E30&gt;270,$E30&lt;=360),$F$11+calculos!D19)))))</f>
        <v/>
      </c>
      <c r="I30" s="42" t="str">
        <f>IF(C30="","",IF($E30&lt;=90,$F$11+calculos!H19,IF(AND($E30&gt;90,$E30&lt;=180),$F$11-calculos!H19,IF(AND($E30&gt;180,$E30&lt;=270),$F$11-calculos!H19,IF(AND($E30&gt;270,$E30&lt;=360),$F$11+calculos!H19)))))</f>
        <v/>
      </c>
      <c r="J30" s="41" t="str">
        <f>IF(C30="","",calculos!F19+$F$13)</f>
        <v/>
      </c>
      <c r="K30" s="41" t="str">
        <f>IF(C30="","",calculos!J19+$F$13)</f>
        <v/>
      </c>
      <c r="L30" s="43" t="str">
        <f>calculos!P19</f>
        <v/>
      </c>
      <c r="M30" s="44" t="str">
        <f>calculos!Q19</f>
        <v/>
      </c>
      <c r="N30" s="5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30"/>
      <c r="AC30" s="6"/>
      <c r="AD30" s="6"/>
      <c r="AE30" s="6"/>
    </row>
    <row r="31" spans="2:31" ht="13.95" customHeight="1" x14ac:dyDescent="0.3">
      <c r="B31" s="28" t="str">
        <f t="shared" si="0"/>
        <v>/</v>
      </c>
      <c r="C31" s="45"/>
      <c r="D31" s="45"/>
      <c r="E31" s="45"/>
      <c r="F31" s="41" t="str">
        <f>IF(C31="","",IF($E31&lt;=90,$F$12+calculos!E20,IF(AND($E31&gt;90,$E31&lt;=180),$F$12+calculos!E20,IF(AND($E31&gt;180,$E31&lt;=270),$F$12-calculos!E20,IF(AND($E31&gt;270,$E31&lt;=360),$F$12-calculos!E20)))))</f>
        <v/>
      </c>
      <c r="G31" s="42" t="str">
        <f>IF(C31="","",IF($E31&lt;=90,$F$12+calculos!I20,IF(AND($E31&gt;90,$E31&lt;=180),$F$12+calculos!I20,IF(AND($E31&gt;180,$E31&lt;=270),$F$12-calculos!I20,IF(AND($E31&gt;270,$E31&lt;=360),$F$12-calculos!I20)))))</f>
        <v/>
      </c>
      <c r="H31" s="42" t="str">
        <f>IF(C31="","",IF($E31&lt;=90,$F$11+calculos!D20,IF(AND($E31&gt;90,$E31&lt;=180),$F$11-calculos!D20,IF(AND($E31&gt;180,$E31&lt;=270),$F$11-calculos!D20,IF(AND($E31&gt;270,$E31&lt;=360),$F$11+calculos!D20)))))</f>
        <v/>
      </c>
      <c r="I31" s="42" t="str">
        <f>IF(C31="","",IF($E31&lt;=90,$F$11+calculos!H20,IF(AND($E31&gt;90,$E31&lt;=180),$F$11-calculos!H20,IF(AND($E31&gt;180,$E31&lt;=270),$F$11-calculos!H20,IF(AND($E31&gt;270,$E31&lt;=360),$F$11+calculos!H20)))))</f>
        <v/>
      </c>
      <c r="J31" s="41" t="str">
        <f>IF(C31="","",calculos!F20+$F$13)</f>
        <v/>
      </c>
      <c r="K31" s="41" t="str">
        <f>IF(C31="","",calculos!J20+$F$13)</f>
        <v/>
      </c>
      <c r="L31" s="43" t="str">
        <f>calculos!P20</f>
        <v/>
      </c>
      <c r="M31" s="44" t="str">
        <f>calculos!Q20</f>
        <v/>
      </c>
      <c r="N31" s="5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30"/>
      <c r="AC31" s="6"/>
      <c r="AD31" s="6"/>
      <c r="AE31" s="6"/>
    </row>
    <row r="32" spans="2:31" ht="13.95" customHeight="1" x14ac:dyDescent="0.3">
      <c r="B32" s="28" t="str">
        <f t="shared" si="0"/>
        <v>/</v>
      </c>
      <c r="C32" s="45"/>
      <c r="D32" s="45"/>
      <c r="E32" s="45"/>
      <c r="F32" s="41" t="str">
        <f>IF(C32="","",IF($E32&lt;=90,$F$12+calculos!E21,IF(AND($E32&gt;90,$E32&lt;=180),$F$12+calculos!E21,IF(AND($E32&gt;180,$E32&lt;=270),$F$12-calculos!E21,IF(AND($E32&gt;270,$E32&lt;=360),$F$12-calculos!E21)))))</f>
        <v/>
      </c>
      <c r="G32" s="42" t="str">
        <f>IF(C32="","",IF($E32&lt;=90,$F$12+calculos!I21,IF(AND($E32&gt;90,$E32&lt;=180),$F$12+calculos!I21,IF(AND($E32&gt;180,$E32&lt;=270),$F$12-calculos!I21,IF(AND($E32&gt;270,$E32&lt;=360),$F$12-calculos!I21)))))</f>
        <v/>
      </c>
      <c r="H32" s="42" t="str">
        <f>IF(C32="","",IF($E32&lt;=90,$F$11+calculos!D21,IF(AND($E32&gt;90,$E32&lt;=180),$F$11-calculos!D21,IF(AND($E32&gt;180,$E32&lt;=270),$F$11-calculos!D21,IF(AND($E32&gt;270,$E32&lt;=360),$F$11+calculos!D21)))))</f>
        <v/>
      </c>
      <c r="I32" s="42" t="str">
        <f>IF(C32="","",IF($E32&lt;=90,$F$11+calculos!H21,IF(AND($E32&gt;90,$E32&lt;=180),$F$11-calculos!H21,IF(AND($E32&gt;180,$E32&lt;=270),$F$11-calculos!H21,IF(AND($E32&gt;270,$E32&lt;=360),$F$11+calculos!H21)))))</f>
        <v/>
      </c>
      <c r="J32" s="41" t="str">
        <f>IF(C32="","",calculos!F21+$F$13)</f>
        <v/>
      </c>
      <c r="K32" s="41" t="str">
        <f>IF(C32="","",calculos!J21+$F$13)</f>
        <v/>
      </c>
      <c r="L32" s="43" t="str">
        <f>calculos!P21</f>
        <v/>
      </c>
      <c r="M32" s="44" t="str">
        <f>calculos!Q21</f>
        <v/>
      </c>
      <c r="N32" s="5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30"/>
      <c r="AC32" s="6"/>
      <c r="AD32" s="6"/>
      <c r="AE32" s="6"/>
    </row>
    <row r="33" spans="2:31" ht="13.95" customHeight="1" x14ac:dyDescent="0.3">
      <c r="B33" s="28" t="str">
        <f t="shared" si="0"/>
        <v>/</v>
      </c>
      <c r="C33" s="45"/>
      <c r="D33" s="45"/>
      <c r="E33" s="45"/>
      <c r="F33" s="41" t="str">
        <f>IF(C33="","",IF($E33&lt;=90,$F$12+calculos!E22,IF(AND($E33&gt;90,$E33&lt;=180),$F$12+calculos!E22,IF(AND($E33&gt;180,$E33&lt;=270),$F$12-calculos!E22,IF(AND($E33&gt;270,$E33&lt;=360),$F$12-calculos!E22)))))</f>
        <v/>
      </c>
      <c r="G33" s="42" t="str">
        <f>IF(C33="","",IF($E33&lt;=90,$F$12+calculos!I22,IF(AND($E33&gt;90,$E33&lt;=180),$F$12+calculos!I22,IF(AND($E33&gt;180,$E33&lt;=270),$F$12-calculos!I22,IF(AND($E33&gt;270,$E33&lt;=360),$F$12-calculos!I22)))))</f>
        <v/>
      </c>
      <c r="H33" s="42" t="str">
        <f>IF(C33="","",IF($E33&lt;=90,$F$11+calculos!D22,IF(AND($E33&gt;90,$E33&lt;=180),$F$11-calculos!D22,IF(AND($E33&gt;180,$E33&lt;=270),$F$11-calculos!D22,IF(AND($E33&gt;270,$E33&lt;=360),$F$11+calculos!D22)))))</f>
        <v/>
      </c>
      <c r="I33" s="42" t="str">
        <f>IF(C33="","",IF($E33&lt;=90,$F$11+calculos!H22,IF(AND($E33&gt;90,$E33&lt;=180),$F$11-calculos!H22,IF(AND($E33&gt;180,$E33&lt;=270),$F$11-calculos!H22,IF(AND($E33&gt;270,$E33&lt;=360),$F$11+calculos!H22)))))</f>
        <v/>
      </c>
      <c r="J33" s="41" t="str">
        <f>IF(C33="","",calculos!F22+$F$13)</f>
        <v/>
      </c>
      <c r="K33" s="41" t="str">
        <f>IF(C33="","",calculos!J22+$F$13)</f>
        <v/>
      </c>
      <c r="L33" s="43" t="str">
        <f>calculos!P22</f>
        <v/>
      </c>
      <c r="M33" s="44" t="str">
        <f>calculos!Q22</f>
        <v/>
      </c>
      <c r="N33" s="5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30"/>
      <c r="AC33" s="6"/>
      <c r="AD33" s="6"/>
      <c r="AE33" s="6"/>
    </row>
    <row r="34" spans="2:31" ht="13.95" customHeight="1" x14ac:dyDescent="0.3">
      <c r="B34" s="28" t="str">
        <f t="shared" si="0"/>
        <v>/</v>
      </c>
      <c r="C34" s="45"/>
      <c r="D34" s="45"/>
      <c r="E34" s="45"/>
      <c r="F34" s="41" t="str">
        <f>IF(C34="","",IF($E34&lt;=90,$F$12+calculos!E23,IF(AND($E34&gt;90,$E34&lt;=180),$F$12+calculos!E23,IF(AND($E34&gt;180,$E34&lt;=270),$F$12-calculos!E23,IF(AND($E34&gt;270,$E34&lt;=360),$F$12-calculos!E23)))))</f>
        <v/>
      </c>
      <c r="G34" s="42" t="str">
        <f>IF(C34="","",IF($E34&lt;=90,$F$12+calculos!I23,IF(AND($E34&gt;90,$E34&lt;=180),$F$12+calculos!I23,IF(AND($E34&gt;180,$E34&lt;=270),$F$12-calculos!I23,IF(AND($E34&gt;270,$E34&lt;=360),$F$12-calculos!I23)))))</f>
        <v/>
      </c>
      <c r="H34" s="42" t="str">
        <f>IF(C34="","",IF($E34&lt;=90,$F$11+calculos!D23,IF(AND($E34&gt;90,$E34&lt;=180),$F$11-calculos!D23,IF(AND($E34&gt;180,$E34&lt;=270),$F$11-calculos!D23,IF(AND($E34&gt;270,$E34&lt;=360),$F$11+calculos!D23)))))</f>
        <v/>
      </c>
      <c r="I34" s="42" t="str">
        <f>IF(C34="","",IF($E34&lt;=90,$F$11+calculos!H23,IF(AND($E34&gt;90,$E34&lt;=180),$F$11-calculos!H23,IF(AND($E34&gt;180,$E34&lt;=270),$F$11-calculos!H23,IF(AND($E34&gt;270,$E34&lt;=360),$F$11+calculos!H23)))))</f>
        <v/>
      </c>
      <c r="J34" s="41" t="str">
        <f>IF(C34="","",calculos!F23+$F$13)</f>
        <v/>
      </c>
      <c r="K34" s="41" t="str">
        <f>IF(C34="","",calculos!J23+$F$13)</f>
        <v/>
      </c>
      <c r="L34" s="43" t="str">
        <f>calculos!P23</f>
        <v/>
      </c>
      <c r="M34" s="44" t="str">
        <f>calculos!Q23</f>
        <v/>
      </c>
      <c r="N34" s="5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30"/>
      <c r="AC34" s="6"/>
      <c r="AD34" s="6"/>
      <c r="AE34" s="6"/>
    </row>
    <row r="35" spans="2:31" ht="13.95" customHeight="1" x14ac:dyDescent="0.3">
      <c r="B35" s="28" t="str">
        <f t="shared" si="0"/>
        <v>/</v>
      </c>
      <c r="C35" s="45"/>
      <c r="D35" s="45"/>
      <c r="E35" s="45"/>
      <c r="F35" s="41" t="str">
        <f>IF(C35="","",IF($E35&lt;=90,$F$12+calculos!E24,IF(AND($E35&gt;90,$E35&lt;=180),$F$12+calculos!E24,IF(AND($E35&gt;180,$E35&lt;=270),$F$12-calculos!E24,IF(AND($E35&gt;270,$E35&lt;=360),$F$12-calculos!E24)))))</f>
        <v/>
      </c>
      <c r="G35" s="42" t="str">
        <f>IF(C35="","",IF($E35&lt;=90,$F$12+calculos!I24,IF(AND($E35&gt;90,$E35&lt;=180),$F$12+calculos!I24,IF(AND($E35&gt;180,$E35&lt;=270),$F$12-calculos!I24,IF(AND($E35&gt;270,$E35&lt;=360),$F$12-calculos!I24)))))</f>
        <v/>
      </c>
      <c r="H35" s="42" t="str">
        <f>IF(C35="","",IF($E35&lt;=90,$F$11+calculos!D24,IF(AND($E35&gt;90,$E35&lt;=180),$F$11-calculos!D24,IF(AND($E35&gt;180,$E35&lt;=270),$F$11-calculos!D24,IF(AND($E35&gt;270,$E35&lt;=360),$F$11+calculos!D24)))))</f>
        <v/>
      </c>
      <c r="I35" s="42" t="str">
        <f>IF(C35="","",IF($E35&lt;=90,$F$11+calculos!H24,IF(AND($E35&gt;90,$E35&lt;=180),$F$11-calculos!H24,IF(AND($E35&gt;180,$E35&lt;=270),$F$11-calculos!H24,IF(AND($E35&gt;270,$E35&lt;=360),$F$11+calculos!H24)))))</f>
        <v/>
      </c>
      <c r="J35" s="41" t="str">
        <f>IF(C35="","",calculos!F24+$F$13)</f>
        <v/>
      </c>
      <c r="K35" s="41" t="str">
        <f>IF(C35="","",calculos!J24+$F$13)</f>
        <v/>
      </c>
      <c r="L35" s="43" t="str">
        <f>calculos!P24</f>
        <v/>
      </c>
      <c r="M35" s="44" t="str">
        <f>calculos!Q24</f>
        <v/>
      </c>
      <c r="N35" s="5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30"/>
      <c r="AC35" s="6"/>
      <c r="AD35" s="6"/>
      <c r="AE35" s="6"/>
    </row>
    <row r="36" spans="2:31" ht="13.95" customHeight="1" x14ac:dyDescent="0.3">
      <c r="B36" s="28" t="str">
        <f t="shared" si="0"/>
        <v>/</v>
      </c>
      <c r="C36" s="45"/>
      <c r="D36" s="45"/>
      <c r="E36" s="45"/>
      <c r="F36" s="41" t="str">
        <f>IF(C36="","",IF($E36&lt;=90,$F$12+calculos!E25,IF(AND($E36&gt;90,$E36&lt;=180),$F$12+calculos!E25,IF(AND($E36&gt;180,$E36&lt;=270),$F$12-calculos!E25,IF(AND($E36&gt;270,$E36&lt;=360),$F$12-calculos!E25)))))</f>
        <v/>
      </c>
      <c r="G36" s="42" t="str">
        <f>IF(C36="","",IF($E36&lt;=90,$F$12+calculos!I25,IF(AND($E36&gt;90,$E36&lt;=180),$F$12+calculos!I25,IF(AND($E36&gt;180,$E36&lt;=270),$F$12-calculos!I25,IF(AND($E36&gt;270,$E36&lt;=360),$F$12-calculos!I25)))))</f>
        <v/>
      </c>
      <c r="H36" s="42" t="str">
        <f>IF(C36="","",IF($E36&lt;=90,$F$11+calculos!D25,IF(AND($E36&gt;90,$E36&lt;=180),$F$11-calculos!D25,IF(AND($E36&gt;180,$E36&lt;=270),$F$11-calculos!D25,IF(AND($E36&gt;270,$E36&lt;=360),$F$11+calculos!D25)))))</f>
        <v/>
      </c>
      <c r="I36" s="42" t="str">
        <f>IF(C36="","",IF($E36&lt;=90,$F$11+calculos!H25,IF(AND($E36&gt;90,$E36&lt;=180),$F$11-calculos!H25,IF(AND($E36&gt;180,$E36&lt;=270),$F$11-calculos!H25,IF(AND($E36&gt;270,$E36&lt;=360),$F$11+calculos!H25)))))</f>
        <v/>
      </c>
      <c r="J36" s="41" t="str">
        <f>IF(C36="","",calculos!F25+$F$13)</f>
        <v/>
      </c>
      <c r="K36" s="41" t="str">
        <f>IF(C36="","",calculos!J25+$F$13)</f>
        <v/>
      </c>
      <c r="L36" s="43" t="str">
        <f>calculos!P25</f>
        <v/>
      </c>
      <c r="M36" s="44" t="str">
        <f>calculos!Q25</f>
        <v/>
      </c>
      <c r="N36" s="5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30"/>
      <c r="AC36" s="6"/>
      <c r="AD36" s="6"/>
      <c r="AE36" s="6"/>
    </row>
    <row r="37" spans="2:31" ht="13.95" customHeight="1" x14ac:dyDescent="0.3">
      <c r="B37" s="28" t="str">
        <f t="shared" si="0"/>
        <v>/</v>
      </c>
      <c r="C37" s="45"/>
      <c r="D37" s="45"/>
      <c r="E37" s="45"/>
      <c r="F37" s="41" t="str">
        <f>IF(C37="","",IF($E37&lt;=90,$F$12+calculos!E26,IF(AND($E37&gt;90,$E37&lt;=180),$F$12+calculos!E26,IF(AND($E37&gt;180,$E37&lt;=270),$F$12-calculos!E26,IF(AND($E37&gt;270,$E37&lt;=360),$F$12-calculos!E26)))))</f>
        <v/>
      </c>
      <c r="G37" s="42" t="str">
        <f>IF(C37="","",IF($E37&lt;=90,$F$12+calculos!I26,IF(AND($E37&gt;90,$E37&lt;=180),$F$12+calculos!I26,IF(AND($E37&gt;180,$E37&lt;=270),$F$12-calculos!I26,IF(AND($E37&gt;270,$E37&lt;=360),$F$12-calculos!I26)))))</f>
        <v/>
      </c>
      <c r="H37" s="42" t="str">
        <f>IF(C37="","",IF($E37&lt;=90,$F$11+calculos!D26,IF(AND($E37&gt;90,$E37&lt;=180),$F$11-calculos!D26,IF(AND($E37&gt;180,$E37&lt;=270),$F$11-calculos!D26,IF(AND($E37&gt;270,$E37&lt;=360),$F$11+calculos!D26)))))</f>
        <v/>
      </c>
      <c r="I37" s="42" t="str">
        <f>IF(C37="","",IF($E37&lt;=90,$F$11+calculos!H26,IF(AND($E37&gt;90,$E37&lt;=180),$F$11-calculos!H26,IF(AND($E37&gt;180,$E37&lt;=270),$F$11-calculos!H26,IF(AND($E37&gt;270,$E37&lt;=360),$F$11+calculos!H26)))))</f>
        <v/>
      </c>
      <c r="J37" s="41" t="str">
        <f>IF(C37="","",calculos!F26+$F$13)</f>
        <v/>
      </c>
      <c r="K37" s="41" t="str">
        <f>IF(C37="","",calculos!J26+$F$13)</f>
        <v/>
      </c>
      <c r="L37" s="43" t="str">
        <f>calculos!P26</f>
        <v/>
      </c>
      <c r="M37" s="44" t="str">
        <f>calculos!Q26</f>
        <v/>
      </c>
      <c r="N37" s="5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C37" s="6"/>
      <c r="AD37" s="6"/>
      <c r="AE37" s="6"/>
    </row>
    <row r="38" spans="2:31" ht="13.95" customHeight="1" x14ac:dyDescent="0.3">
      <c r="B38" s="28" t="str">
        <f t="shared" si="0"/>
        <v>/</v>
      </c>
      <c r="C38" s="45"/>
      <c r="D38" s="45"/>
      <c r="E38" s="45"/>
      <c r="F38" s="41" t="str">
        <f>IF(C38="","",IF($E38&lt;=90,$F$12+calculos!E27,IF(AND($E38&gt;90,$E38&lt;=180),$F$12+calculos!E27,IF(AND($E38&gt;180,$E38&lt;=270),$F$12-calculos!E27,IF(AND($E38&gt;270,$E38&lt;=360),$F$12-calculos!E27)))))</f>
        <v/>
      </c>
      <c r="G38" s="42" t="str">
        <f>IF(C38="","",IF($E38&lt;=90,$F$12+calculos!I27,IF(AND($E38&gt;90,$E38&lt;=180),$F$12+calculos!I27,IF(AND($E38&gt;180,$E38&lt;=270),$F$12-calculos!I27,IF(AND($E38&gt;270,$E38&lt;=360),$F$12-calculos!I27)))))</f>
        <v/>
      </c>
      <c r="H38" s="42" t="str">
        <f>IF(C38="","",IF($E38&lt;=90,$F$11+calculos!D27,IF(AND($E38&gt;90,$E38&lt;=180),$F$11-calculos!D27,IF(AND($E38&gt;180,$E38&lt;=270),$F$11-calculos!D27,IF(AND($E38&gt;270,$E38&lt;=360),$F$11+calculos!D27)))))</f>
        <v/>
      </c>
      <c r="I38" s="42" t="str">
        <f>IF(C38="","",IF($E38&lt;=90,$F$11+calculos!H27,IF(AND($E38&gt;90,$E38&lt;=180),$F$11-calculos!H27,IF(AND($E38&gt;180,$E38&lt;=270),$F$11-calculos!H27,IF(AND($E38&gt;270,$E38&lt;=360),$F$11+calculos!H27)))))</f>
        <v/>
      </c>
      <c r="J38" s="41" t="str">
        <f>IF(C38="","",calculos!F27+$F$13)</f>
        <v/>
      </c>
      <c r="K38" s="41" t="str">
        <f>IF(C38="","",calculos!J27+$F$13)</f>
        <v/>
      </c>
      <c r="L38" s="43" t="str">
        <f>calculos!P27</f>
        <v/>
      </c>
      <c r="M38" s="44" t="str">
        <f>calculos!Q27</f>
        <v/>
      </c>
      <c r="N38" s="5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30"/>
      <c r="AC38" s="6"/>
      <c r="AD38" s="6"/>
      <c r="AE38" s="6"/>
    </row>
    <row r="39" spans="2:31" ht="13.95" customHeight="1" x14ac:dyDescent="0.3">
      <c r="B39" s="28" t="str">
        <f t="shared" si="0"/>
        <v>/</v>
      </c>
      <c r="C39" s="45"/>
      <c r="D39" s="45"/>
      <c r="E39" s="45"/>
      <c r="F39" s="41" t="str">
        <f>IF(C39="","",IF($E39&lt;=90,$F$12+calculos!E28,IF(AND($E39&gt;90,$E39&lt;=180),$F$12+calculos!E28,IF(AND($E39&gt;180,$E39&lt;=270),$F$12-calculos!E28,IF(AND($E39&gt;270,$E39&lt;=360),$F$12-calculos!E28)))))</f>
        <v/>
      </c>
      <c r="G39" s="42" t="str">
        <f>IF(C39="","",IF($E39&lt;=90,$F$12+calculos!I28,IF(AND($E39&gt;90,$E39&lt;=180),$F$12+calculos!I28,IF(AND($E39&gt;180,$E39&lt;=270),$F$12-calculos!I28,IF(AND($E39&gt;270,$E39&lt;=360),$F$12-calculos!I28)))))</f>
        <v/>
      </c>
      <c r="H39" s="42" t="str">
        <f>IF(C39="","",IF($E39&lt;=90,$F$11+calculos!D28,IF(AND($E39&gt;90,$E39&lt;=180),$F$11-calculos!D28,IF(AND($E39&gt;180,$E39&lt;=270),$F$11-calculos!D28,IF(AND($E39&gt;270,$E39&lt;=360),$F$11+calculos!D28)))))</f>
        <v/>
      </c>
      <c r="I39" s="42" t="str">
        <f>IF(C39="","",IF($E39&lt;=90,$F$11+calculos!H28,IF(AND($E39&gt;90,$E39&lt;=180),$F$11-calculos!H28,IF(AND($E39&gt;180,$E39&lt;=270),$F$11-calculos!H28,IF(AND($E39&gt;270,$E39&lt;=360),$F$11+calculos!H28)))))</f>
        <v/>
      </c>
      <c r="J39" s="41" t="str">
        <f>IF(C39="","",calculos!F28+$F$13)</f>
        <v/>
      </c>
      <c r="K39" s="41" t="str">
        <f>IF(C39="","",calculos!J28+$F$13)</f>
        <v/>
      </c>
      <c r="L39" s="43" t="str">
        <f>calculos!P28</f>
        <v/>
      </c>
      <c r="M39" s="44" t="str">
        <f>calculos!Q28</f>
        <v/>
      </c>
      <c r="N39" s="5"/>
      <c r="O39" s="106" t="str">
        <f>CONCATENATE(B19,"   ","Seccion Vertical Vs Elevación")</f>
        <v>/   Seccion Vertical Vs Elevación</v>
      </c>
      <c r="P39" s="106"/>
      <c r="Q39" s="106"/>
      <c r="R39" s="106"/>
      <c r="S39" s="106"/>
      <c r="T39" s="106"/>
      <c r="U39" s="106"/>
      <c r="V39" s="29"/>
      <c r="W39" s="29"/>
      <c r="X39" s="29"/>
      <c r="Y39" s="29"/>
      <c r="Z39" s="30"/>
      <c r="AC39" s="6"/>
      <c r="AD39" s="6"/>
      <c r="AE39" s="6"/>
    </row>
    <row r="40" spans="2:31" ht="13.95" customHeight="1" x14ac:dyDescent="0.3">
      <c r="B40" s="28" t="str">
        <f t="shared" si="0"/>
        <v>/</v>
      </c>
      <c r="C40" s="45"/>
      <c r="D40" s="45"/>
      <c r="E40" s="45"/>
      <c r="F40" s="41" t="str">
        <f>IF(C40="","",IF($E40&lt;=90,$F$12+calculos!E29,IF(AND($E40&gt;90,$E40&lt;=180),$F$12+calculos!E29,IF(AND($E40&gt;180,$E40&lt;=270),$F$12-calculos!E29,IF(AND($E40&gt;270,$E40&lt;=360),$F$12-calculos!E29)))))</f>
        <v/>
      </c>
      <c r="G40" s="42" t="str">
        <f>IF(C40="","",IF($E40&lt;=90,$F$12+calculos!I29,IF(AND($E40&gt;90,$E40&lt;=180),$F$12+calculos!I29,IF(AND($E40&gt;180,$E40&lt;=270),$F$12-calculos!I29,IF(AND($E40&gt;270,$E40&lt;=360),$F$12-calculos!I29)))))</f>
        <v/>
      </c>
      <c r="H40" s="42" t="str">
        <f>IF(C40="","",IF($E40&lt;=90,$F$11+calculos!D29,IF(AND($E40&gt;90,$E40&lt;=180),$F$11-calculos!D29,IF(AND($E40&gt;180,$E40&lt;=270),$F$11-calculos!D29,IF(AND($E40&gt;270,$E40&lt;=360),$F$11+calculos!D29)))))</f>
        <v/>
      </c>
      <c r="I40" s="42" t="str">
        <f>IF(C40="","",IF($E40&lt;=90,$F$11+calculos!H29,IF(AND($E40&gt;90,$E40&lt;=180),$F$11-calculos!H29,IF(AND($E40&gt;180,$E40&lt;=270),$F$11-calculos!H29,IF(AND($E40&gt;270,$E40&lt;=360),$F$11+calculos!H29)))))</f>
        <v/>
      </c>
      <c r="J40" s="41" t="str">
        <f>IF(C40="","",calculos!F29+$F$13)</f>
        <v/>
      </c>
      <c r="K40" s="41" t="str">
        <f>IF(C40="","",calculos!J29+$F$13)</f>
        <v/>
      </c>
      <c r="L40" s="43" t="str">
        <f>calculos!P29</f>
        <v/>
      </c>
      <c r="M40" s="44" t="str">
        <f>calculos!Q29</f>
        <v/>
      </c>
      <c r="N40" s="5"/>
      <c r="O40" s="106"/>
      <c r="P40" s="106"/>
      <c r="Q40" s="106"/>
      <c r="R40" s="106"/>
      <c r="S40" s="106"/>
      <c r="T40" s="106"/>
      <c r="U40" s="106"/>
      <c r="V40" s="29"/>
      <c r="W40" s="29"/>
      <c r="X40" s="29"/>
      <c r="Y40" s="29"/>
      <c r="Z40" s="30"/>
      <c r="AC40" s="6"/>
      <c r="AD40" s="6"/>
      <c r="AE40" s="6"/>
    </row>
    <row r="41" spans="2:31" ht="13.95" customHeight="1" x14ac:dyDescent="0.3">
      <c r="B41" s="28" t="str">
        <f t="shared" si="0"/>
        <v>/</v>
      </c>
      <c r="C41" s="45"/>
      <c r="D41" s="45"/>
      <c r="E41" s="45"/>
      <c r="F41" s="41" t="str">
        <f>IF(C41="","",IF($E41&lt;=90,$F$12+calculos!E30,IF(AND($E41&gt;90,$E41&lt;=180),$F$12+calculos!E30,IF(AND($E41&gt;180,$E41&lt;=270),$F$12-calculos!E30,IF(AND($E41&gt;270,$E41&lt;=360),$F$12-calculos!E30)))))</f>
        <v/>
      </c>
      <c r="G41" s="42" t="str">
        <f>IF(C41="","",IF($E41&lt;=90,$F$12+calculos!I30,IF(AND($E41&gt;90,$E41&lt;=180),$F$12+calculos!I30,IF(AND($E41&gt;180,$E41&lt;=270),$F$12-calculos!I30,IF(AND($E41&gt;270,$E41&lt;=360),$F$12-calculos!I30)))))</f>
        <v/>
      </c>
      <c r="H41" s="42" t="str">
        <f>IF(C41="","",IF($E41&lt;=90,$F$11+calculos!D30,IF(AND($E41&gt;90,$E41&lt;=180),$F$11-calculos!D30,IF(AND($E41&gt;180,$E41&lt;=270),$F$11-calculos!D30,IF(AND($E41&gt;270,$E41&lt;=360),$F$11+calculos!D30)))))</f>
        <v/>
      </c>
      <c r="I41" s="42" t="str">
        <f>IF(C41="","",IF($E41&lt;=90,$F$11+calculos!H30,IF(AND($E41&gt;90,$E41&lt;=180),$F$11-calculos!H30,IF(AND($E41&gt;180,$E41&lt;=270),$F$11-calculos!H30,IF(AND($E41&gt;270,$E41&lt;=360),$F$11+calculos!H30)))))</f>
        <v/>
      </c>
      <c r="J41" s="41" t="str">
        <f>IF(C41="","",calculos!F30+$F$13)</f>
        <v/>
      </c>
      <c r="K41" s="41" t="str">
        <f>IF(C41="","",calculos!J30+$F$13)</f>
        <v/>
      </c>
      <c r="L41" s="43" t="str">
        <f>calculos!P30</f>
        <v/>
      </c>
      <c r="M41" s="44" t="str">
        <f>calculos!Q30</f>
        <v/>
      </c>
      <c r="N41" s="5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30"/>
      <c r="AC41" s="6"/>
      <c r="AD41" s="6"/>
      <c r="AE41" s="6"/>
    </row>
    <row r="42" spans="2:31" ht="13.95" customHeight="1" x14ac:dyDescent="0.3">
      <c r="B42" s="28" t="str">
        <f t="shared" si="0"/>
        <v>/</v>
      </c>
      <c r="C42" s="45"/>
      <c r="D42" s="45"/>
      <c r="E42" s="45"/>
      <c r="F42" s="41" t="str">
        <f>IF(C42="","",IF($E42&lt;=90,$F$12+calculos!E31,IF(AND($E42&gt;90,$E42&lt;=180),$F$12+calculos!E31,IF(AND($E42&gt;180,$E42&lt;=270),$F$12-calculos!E31,IF(AND($E42&gt;270,$E42&lt;=360),$F$12-calculos!E31)))))</f>
        <v/>
      </c>
      <c r="G42" s="42" t="str">
        <f>IF(C42="","",IF($E42&lt;=90,$F$12+calculos!I31,IF(AND($E42&gt;90,$E42&lt;=180),$F$12+calculos!I31,IF(AND($E42&gt;180,$E42&lt;=270),$F$12-calculos!I31,IF(AND($E42&gt;270,$E42&lt;=360),$F$12-calculos!I31)))))</f>
        <v/>
      </c>
      <c r="H42" s="42" t="str">
        <f>IF(C42="","",IF($E42&lt;=90,$F$11+calculos!D31,IF(AND($E42&gt;90,$E42&lt;=180),$F$11-calculos!D31,IF(AND($E42&gt;180,$E42&lt;=270),$F$11-calculos!D31,IF(AND($E42&gt;270,$E42&lt;=360),$F$11+calculos!D31)))))</f>
        <v/>
      </c>
      <c r="I42" s="42" t="str">
        <f>IF(C42="","",IF($E42&lt;=90,$F$11+calculos!H31,IF(AND($E42&gt;90,$E42&lt;=180),$F$11-calculos!H31,IF(AND($E42&gt;180,$E42&lt;=270),$F$11-calculos!H31,IF(AND($E42&gt;270,$E42&lt;=360),$F$11+calculos!H31)))))</f>
        <v/>
      </c>
      <c r="J42" s="41" t="str">
        <f>IF(C42="","",calculos!F31+$F$13)</f>
        <v/>
      </c>
      <c r="K42" s="41" t="str">
        <f>IF(C42="","",calculos!J31+$F$13)</f>
        <v/>
      </c>
      <c r="L42" s="43" t="str">
        <f>calculos!P31</f>
        <v/>
      </c>
      <c r="M42" s="44" t="str">
        <f>calculos!Q31</f>
        <v/>
      </c>
      <c r="N42" s="5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30"/>
      <c r="AC42" s="6"/>
      <c r="AD42" s="6"/>
      <c r="AE42" s="6"/>
    </row>
    <row r="43" spans="2:31" ht="13.95" customHeight="1" x14ac:dyDescent="0.3">
      <c r="B43" s="28" t="str">
        <f t="shared" si="0"/>
        <v>/</v>
      </c>
      <c r="C43" s="45"/>
      <c r="D43" s="45"/>
      <c r="E43" s="45"/>
      <c r="F43" s="41" t="str">
        <f>IF(C43="","",IF($E43&lt;=90,$F$12+calculos!E32,IF(AND($E43&gt;90,$E43&lt;=180),$F$12+calculos!E32,IF(AND($E43&gt;180,$E43&lt;=270),$F$12-calculos!E32,IF(AND($E43&gt;270,$E43&lt;=360),$F$12-calculos!E32)))))</f>
        <v/>
      </c>
      <c r="G43" s="42" t="str">
        <f>IF(C43="","",IF($E43&lt;=90,$F$12+calculos!I32,IF(AND($E43&gt;90,$E43&lt;=180),$F$12+calculos!I32,IF(AND($E43&gt;180,$E43&lt;=270),$F$12-calculos!I32,IF(AND($E43&gt;270,$E43&lt;=360),$F$12-calculos!I32)))))</f>
        <v/>
      </c>
      <c r="H43" s="42" t="str">
        <f>IF(C43="","",IF($E43&lt;=90,$F$11+calculos!D32,IF(AND($E43&gt;90,$E43&lt;=180),$F$11-calculos!D32,IF(AND($E43&gt;180,$E43&lt;=270),$F$11-calculos!D32,IF(AND($E43&gt;270,$E43&lt;=360),$F$11+calculos!D32)))))</f>
        <v/>
      </c>
      <c r="I43" s="42" t="str">
        <f>IF(C43="","",IF($E43&lt;=90,$F$11+calculos!H32,IF(AND($E43&gt;90,$E43&lt;=180),$F$11-calculos!H32,IF(AND($E43&gt;180,$E43&lt;=270),$F$11-calculos!H32,IF(AND($E43&gt;270,$E43&lt;=360),$F$11+calculos!H32)))))</f>
        <v/>
      </c>
      <c r="J43" s="41" t="str">
        <f>IF(C43="","",calculos!F32+$F$13)</f>
        <v/>
      </c>
      <c r="K43" s="41" t="str">
        <f>IF(C43="","",calculos!J32+$F$13)</f>
        <v/>
      </c>
      <c r="L43" s="43" t="str">
        <f>calculos!P32</f>
        <v/>
      </c>
      <c r="M43" s="44" t="str">
        <f>calculos!Q32</f>
        <v/>
      </c>
      <c r="N43" s="5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30"/>
      <c r="AC43" s="6"/>
      <c r="AD43" s="6"/>
      <c r="AE43" s="6"/>
    </row>
    <row r="44" spans="2:31" ht="13.95" customHeight="1" x14ac:dyDescent="0.3">
      <c r="B44" s="28" t="str">
        <f t="shared" si="0"/>
        <v>/</v>
      </c>
      <c r="C44" s="45"/>
      <c r="D44" s="45"/>
      <c r="E44" s="45"/>
      <c r="F44" s="41" t="str">
        <f>IF(C44="","",IF($E44&lt;=90,$F$12+calculos!E33,IF(AND($E44&gt;90,$E44&lt;=180),$F$12+calculos!E33,IF(AND($E44&gt;180,$E44&lt;=270),$F$12-calculos!E33,IF(AND($E44&gt;270,$E44&lt;=360),$F$12-calculos!E33)))))</f>
        <v/>
      </c>
      <c r="G44" s="42" t="str">
        <f>IF(C44="","",IF($E44&lt;=90,$F$12+calculos!I33,IF(AND($E44&gt;90,$E44&lt;=180),$F$12+calculos!I33,IF(AND($E44&gt;180,$E44&lt;=270),$F$12-calculos!I33,IF(AND($E44&gt;270,$E44&lt;=360),$F$12-calculos!I33)))))</f>
        <v/>
      </c>
      <c r="H44" s="42" t="str">
        <f>IF(C44="","",IF($E44&lt;=90,$F$11+calculos!D33,IF(AND($E44&gt;90,$E44&lt;=180),$F$11-calculos!D33,IF(AND($E44&gt;180,$E44&lt;=270),$F$11-calculos!D33,IF(AND($E44&gt;270,$E44&lt;=360),$F$11+calculos!D33)))))</f>
        <v/>
      </c>
      <c r="I44" s="42" t="str">
        <f>IF(C44="","",IF($E44&lt;=90,$F$11+calculos!H33,IF(AND($E44&gt;90,$E44&lt;=180),$F$11-calculos!H33,IF(AND($E44&gt;180,$E44&lt;=270),$F$11-calculos!H33,IF(AND($E44&gt;270,$E44&lt;=360),$F$11+calculos!H33)))))</f>
        <v/>
      </c>
      <c r="J44" s="41" t="str">
        <f>IF(C44="","",calculos!F33+$F$13)</f>
        <v/>
      </c>
      <c r="K44" s="41" t="str">
        <f>IF(C44="","",calculos!J33+$F$13)</f>
        <v/>
      </c>
      <c r="L44" s="43" t="str">
        <f>calculos!P33</f>
        <v/>
      </c>
      <c r="M44" s="44" t="str">
        <f>calculos!Q33</f>
        <v/>
      </c>
      <c r="N44" s="5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30"/>
      <c r="AC44" s="6"/>
      <c r="AD44" s="6"/>
      <c r="AE44" s="6"/>
    </row>
    <row r="45" spans="2:31" ht="13.95" customHeight="1" x14ac:dyDescent="0.3">
      <c r="B45" s="28" t="str">
        <f t="shared" si="0"/>
        <v>/</v>
      </c>
      <c r="C45" s="45"/>
      <c r="D45" s="45"/>
      <c r="E45" s="45"/>
      <c r="F45" s="41" t="str">
        <f>IF(C45="","",IF($E45&lt;=90,$F$12+calculos!E34,IF(AND($E45&gt;90,$E45&lt;=180),$F$12+calculos!E34,IF(AND($E45&gt;180,$E45&lt;=270),$F$12-calculos!E34,IF(AND($E45&gt;270,$E45&lt;=360),$F$12-calculos!E34)))))</f>
        <v/>
      </c>
      <c r="G45" s="42" t="str">
        <f>IF(C45="","",IF($E45&lt;=90,$F$12+calculos!I34,IF(AND($E45&gt;90,$E45&lt;=180),$F$12+calculos!I34,IF(AND($E45&gt;180,$E45&lt;=270),$F$12-calculos!I34,IF(AND($E45&gt;270,$E45&lt;=360),$F$12-calculos!I34)))))</f>
        <v/>
      </c>
      <c r="H45" s="42" t="str">
        <f>IF(C45="","",IF($E45&lt;=90,$F$11+calculos!D34,IF(AND($E45&gt;90,$E45&lt;=180),$F$11-calculos!D34,IF(AND($E45&gt;180,$E45&lt;=270),$F$11-calculos!D34,IF(AND($E45&gt;270,$E45&lt;=360),$F$11+calculos!D34)))))</f>
        <v/>
      </c>
      <c r="I45" s="42" t="str">
        <f>IF(C45="","",IF($E45&lt;=90,$F$11+calculos!H34,IF(AND($E45&gt;90,$E45&lt;=180),$F$11-calculos!H34,IF(AND($E45&gt;180,$E45&lt;=270),$F$11-calculos!H34,IF(AND($E45&gt;270,$E45&lt;=360),$F$11+calculos!H34)))))</f>
        <v/>
      </c>
      <c r="J45" s="41" t="str">
        <f>IF(C45="","",calculos!F34+$F$13)</f>
        <v/>
      </c>
      <c r="K45" s="41" t="str">
        <f>IF(C45="","",calculos!J34+$F$13)</f>
        <v/>
      </c>
      <c r="L45" s="43" t="str">
        <f>calculos!P34</f>
        <v/>
      </c>
      <c r="M45" s="44" t="str">
        <f>calculos!Q34</f>
        <v/>
      </c>
      <c r="N45" s="5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30"/>
      <c r="AC45" s="6"/>
      <c r="AD45" s="6"/>
      <c r="AE45" s="6"/>
    </row>
    <row r="46" spans="2:31" ht="13.95" customHeight="1" x14ac:dyDescent="0.3">
      <c r="B46" s="28" t="str">
        <f t="shared" si="0"/>
        <v>/</v>
      </c>
      <c r="C46" s="45"/>
      <c r="D46" s="45"/>
      <c r="E46" s="45"/>
      <c r="F46" s="41" t="str">
        <f>IF(C46="","",IF($E46&lt;=90,$F$12+calculos!E35,IF(AND($E46&gt;90,$E46&lt;=180),$F$12+calculos!E35,IF(AND($E46&gt;180,$E46&lt;=270),$F$12-calculos!E35,IF(AND($E46&gt;270,$E46&lt;=360),$F$12-calculos!E35)))))</f>
        <v/>
      </c>
      <c r="G46" s="42" t="str">
        <f>IF(C46="","",IF($E46&lt;=90,$F$12+calculos!I35,IF(AND($E46&gt;90,$E46&lt;=180),$F$12+calculos!I35,IF(AND($E46&gt;180,$E46&lt;=270),$F$12-calculos!I35,IF(AND($E46&gt;270,$E46&lt;=360),$F$12-calculos!I35)))))</f>
        <v/>
      </c>
      <c r="H46" s="42" t="str">
        <f>IF(C46="","",IF($E46&lt;=90,$F$11+calculos!D35,IF(AND($E46&gt;90,$E46&lt;=180),$F$11-calculos!D35,IF(AND($E46&gt;180,$E46&lt;=270),$F$11-calculos!D35,IF(AND($E46&gt;270,$E46&lt;=360),$F$11+calculos!D35)))))</f>
        <v/>
      </c>
      <c r="I46" s="42" t="str">
        <f>IF(C46="","",IF($E46&lt;=90,$F$11+calculos!H35,IF(AND($E46&gt;90,$E46&lt;=180),$F$11-calculos!H35,IF(AND($E46&gt;180,$E46&lt;=270),$F$11-calculos!H35,IF(AND($E46&gt;270,$E46&lt;=360),$F$11+calculos!H35)))))</f>
        <v/>
      </c>
      <c r="J46" s="41" t="str">
        <f>IF(C46="","",calculos!F35+$F$13)</f>
        <v/>
      </c>
      <c r="K46" s="41" t="str">
        <f>IF(C46="","",calculos!J35+$F$13)</f>
        <v/>
      </c>
      <c r="L46" s="43" t="str">
        <f>calculos!P35</f>
        <v/>
      </c>
      <c r="M46" s="44" t="str">
        <f>calculos!Q35</f>
        <v/>
      </c>
      <c r="N46" s="5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30"/>
      <c r="AC46" s="6"/>
      <c r="AD46" s="6"/>
      <c r="AE46" s="6"/>
    </row>
    <row r="47" spans="2:31" ht="13.95" customHeight="1" x14ac:dyDescent="0.3">
      <c r="B47" s="28" t="str">
        <f t="shared" si="0"/>
        <v>/</v>
      </c>
      <c r="C47" s="45"/>
      <c r="D47" s="45"/>
      <c r="E47" s="45"/>
      <c r="F47" s="41" t="str">
        <f>IF(C47="","",IF($E47&lt;=90,$F$12+calculos!E36,IF(AND($E47&gt;90,$E47&lt;=180),$F$12+calculos!E36,IF(AND($E47&gt;180,$E47&lt;=270),$F$12-calculos!E36,IF(AND($E47&gt;270,$E47&lt;=360),$F$12-calculos!E36)))))</f>
        <v/>
      </c>
      <c r="G47" s="42" t="str">
        <f>IF(C47="","",IF($E47&lt;=90,$F$12+calculos!I36,IF(AND($E47&gt;90,$E47&lt;=180),$F$12+calculos!I36,IF(AND($E47&gt;180,$E47&lt;=270),$F$12-calculos!I36,IF(AND($E47&gt;270,$E47&lt;=360),$F$12-calculos!I36)))))</f>
        <v/>
      </c>
      <c r="H47" s="42" t="str">
        <f>IF(C47="","",IF($E47&lt;=90,$F$11+calculos!D36,IF(AND($E47&gt;90,$E47&lt;=180),$F$11-calculos!D36,IF(AND($E47&gt;180,$E47&lt;=270),$F$11-calculos!D36,IF(AND($E47&gt;270,$E47&lt;=360),$F$11+calculos!D36)))))</f>
        <v/>
      </c>
      <c r="I47" s="42" t="str">
        <f>IF(C47="","",IF($E47&lt;=90,$F$11+calculos!H36,IF(AND($E47&gt;90,$E47&lt;=180),$F$11-calculos!H36,IF(AND($E47&gt;180,$E47&lt;=270),$F$11-calculos!H36,IF(AND($E47&gt;270,$E47&lt;=360),$F$11+calculos!H36)))))</f>
        <v/>
      </c>
      <c r="J47" s="41" t="str">
        <f>IF(C47="","",calculos!F36+$F$13)</f>
        <v/>
      </c>
      <c r="K47" s="41" t="str">
        <f>IF(C47="","",calculos!J36+$F$13)</f>
        <v/>
      </c>
      <c r="L47" s="43" t="str">
        <f>calculos!P36</f>
        <v/>
      </c>
      <c r="M47" s="44" t="str">
        <f>calculos!Q36</f>
        <v/>
      </c>
      <c r="N47" s="5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30"/>
      <c r="AC47" s="6"/>
      <c r="AD47" s="6"/>
      <c r="AE47" s="6"/>
    </row>
    <row r="48" spans="2:31" ht="13.95" customHeight="1" x14ac:dyDescent="0.3">
      <c r="B48" s="28" t="str">
        <f t="shared" si="0"/>
        <v>/</v>
      </c>
      <c r="C48" s="45"/>
      <c r="D48" s="45"/>
      <c r="E48" s="45"/>
      <c r="F48" s="41" t="str">
        <f>IF(C48="","",IF($E48&lt;=90,$F$12+calculos!E37,IF(AND($E48&gt;90,$E48&lt;=180),$F$12+calculos!E37,IF(AND($E48&gt;180,$E48&lt;=270),$F$12-calculos!E37,IF(AND($E48&gt;270,$E48&lt;=360),$F$12-calculos!E37)))))</f>
        <v/>
      </c>
      <c r="G48" s="42" t="str">
        <f>IF(C48="","",IF($E48&lt;=90,$F$12+calculos!I37,IF(AND($E48&gt;90,$E48&lt;=180),$F$12+calculos!I37,IF(AND($E48&gt;180,$E48&lt;=270),$F$12-calculos!I37,IF(AND($E48&gt;270,$E48&lt;=360),$F$12-calculos!I37)))))</f>
        <v/>
      </c>
      <c r="H48" s="42" t="str">
        <f>IF(C48="","",IF($E48&lt;=90,$F$11+calculos!D37,IF(AND($E48&gt;90,$E48&lt;=180),$F$11-calculos!D37,IF(AND($E48&gt;180,$E48&lt;=270),$F$11-calculos!D37,IF(AND($E48&gt;270,$E48&lt;=360),$F$11+calculos!D37)))))</f>
        <v/>
      </c>
      <c r="I48" s="42" t="str">
        <f>IF(C48="","",IF($E48&lt;=90,$F$11+calculos!H37,IF(AND($E48&gt;90,$E48&lt;=180),$F$11-calculos!H37,IF(AND($E48&gt;180,$E48&lt;=270),$F$11-calculos!H37,IF(AND($E48&gt;270,$E48&lt;=360),$F$11+calculos!H37)))))</f>
        <v/>
      </c>
      <c r="J48" s="41" t="str">
        <f>IF(C48="","",calculos!F37+$F$13)</f>
        <v/>
      </c>
      <c r="K48" s="41" t="str">
        <f>IF(C48="","",calculos!J37+$F$13)</f>
        <v/>
      </c>
      <c r="L48" s="43" t="str">
        <f>calculos!P37</f>
        <v/>
      </c>
      <c r="M48" s="44" t="str">
        <f>calculos!Q37</f>
        <v/>
      </c>
      <c r="N48" s="5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30"/>
      <c r="AC48" s="6"/>
      <c r="AD48" s="6"/>
      <c r="AE48" s="6"/>
    </row>
    <row r="49" spans="2:31" ht="13.95" customHeight="1" x14ac:dyDescent="0.3">
      <c r="B49" s="28" t="str">
        <f t="shared" si="0"/>
        <v>/</v>
      </c>
      <c r="C49" s="45"/>
      <c r="D49" s="45"/>
      <c r="E49" s="45"/>
      <c r="F49" s="41" t="str">
        <f>IF(C49="","",IF($E49&lt;=90,$F$12+calculos!E38,IF(AND($E49&gt;90,$E49&lt;=180),$F$12+calculos!E38,IF(AND($E49&gt;180,$E49&lt;=270),$F$12-calculos!E38,IF(AND($E49&gt;270,$E49&lt;=360),$F$12-calculos!E38)))))</f>
        <v/>
      </c>
      <c r="G49" s="42" t="str">
        <f>IF(C49="","",IF($E49&lt;=90,$F$12+calculos!I38,IF(AND($E49&gt;90,$E49&lt;=180),$F$12+calculos!I38,IF(AND($E49&gt;180,$E49&lt;=270),$F$12-calculos!I38,IF(AND($E49&gt;270,$E49&lt;=360),$F$12-calculos!I38)))))</f>
        <v/>
      </c>
      <c r="H49" s="42" t="str">
        <f>IF(C49="","",IF($E49&lt;=90,$F$11+calculos!D38,IF(AND($E49&gt;90,$E49&lt;=180),$F$11-calculos!D38,IF(AND($E49&gt;180,$E49&lt;=270),$F$11-calculos!D38,IF(AND($E49&gt;270,$E49&lt;=360),$F$11+calculos!D38)))))</f>
        <v/>
      </c>
      <c r="I49" s="42" t="str">
        <f>IF(C49="","",IF($E49&lt;=90,$F$11+calculos!H38,IF(AND($E49&gt;90,$E49&lt;=180),$F$11-calculos!H38,IF(AND($E49&gt;180,$E49&lt;=270),$F$11-calculos!H38,IF(AND($E49&gt;270,$E49&lt;=360),$F$11+calculos!H38)))))</f>
        <v/>
      </c>
      <c r="J49" s="41" t="str">
        <f>IF(C49="","",calculos!F38+$F$13)</f>
        <v/>
      </c>
      <c r="K49" s="41" t="str">
        <f>IF(C49="","",calculos!J38+$F$13)</f>
        <v/>
      </c>
      <c r="L49" s="43" t="str">
        <f>calculos!P38</f>
        <v/>
      </c>
      <c r="M49" s="44" t="str">
        <f>calculos!Q38</f>
        <v/>
      </c>
      <c r="N49" s="5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  <c r="AC49" s="6"/>
      <c r="AD49" s="6"/>
      <c r="AE49" s="6"/>
    </row>
    <row r="50" spans="2:31" ht="13.95" customHeight="1" x14ac:dyDescent="0.25">
      <c r="B50" s="158" t="str">
        <f>CONCATENATE("Tolerancia Desv Este - Norte"," ",S89,"%")</f>
        <v>Tolerancia Desv Este - Norte 4%</v>
      </c>
      <c r="C50" s="159"/>
      <c r="D50" s="159"/>
      <c r="E50" s="159"/>
      <c r="F50" s="158" t="str">
        <f>CONCATENATE("Tolerancia Desv Este - Cota"," ",S89,"%")</f>
        <v>Tolerancia Desv Este - Cota 4%</v>
      </c>
      <c r="G50" s="159"/>
      <c r="H50" s="159"/>
      <c r="I50" s="159"/>
      <c r="J50" s="159"/>
      <c r="K50" s="159"/>
      <c r="L50" s="159"/>
      <c r="M50" s="162"/>
      <c r="N50" s="5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  <c r="AC50" s="6"/>
      <c r="AD50" s="6"/>
      <c r="AE50" s="6"/>
    </row>
    <row r="51" spans="2:31" ht="13.95" customHeight="1" x14ac:dyDescent="0.25">
      <c r="B51" s="160"/>
      <c r="C51" s="161"/>
      <c r="D51" s="161"/>
      <c r="E51" s="161"/>
      <c r="F51" s="160"/>
      <c r="G51" s="161"/>
      <c r="H51" s="161"/>
      <c r="I51" s="161"/>
      <c r="J51" s="161"/>
      <c r="K51" s="161"/>
      <c r="L51" s="161"/>
      <c r="M51" s="163"/>
      <c r="N51" s="5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30"/>
      <c r="AC51" s="6"/>
      <c r="AD51" s="6"/>
      <c r="AE51" s="6"/>
    </row>
    <row r="52" spans="2:31" ht="13.95" customHeight="1" x14ac:dyDescent="0.3"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6"/>
      <c r="N52" s="5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30"/>
      <c r="AC52" s="6"/>
      <c r="AD52" s="6"/>
      <c r="AE52" s="6"/>
    </row>
    <row r="53" spans="2:31" ht="13.95" customHeight="1" x14ac:dyDescent="0.3"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  <c r="N53" s="5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30"/>
      <c r="AC53" s="6"/>
      <c r="AD53" s="6"/>
      <c r="AE53" s="6"/>
    </row>
    <row r="54" spans="2:31" ht="13.95" customHeight="1" x14ac:dyDescent="0.3"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6"/>
      <c r="N54" s="5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C54" s="6"/>
      <c r="AD54" s="6"/>
      <c r="AE54" s="6"/>
    </row>
    <row r="55" spans="2:31" ht="13.95" customHeight="1" x14ac:dyDescent="0.3"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5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30"/>
      <c r="AC55" s="6"/>
      <c r="AD55" s="6"/>
      <c r="AE55" s="6"/>
    </row>
    <row r="56" spans="2:31" ht="13.95" customHeight="1" x14ac:dyDescent="0.3"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6"/>
      <c r="N56" s="5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30"/>
      <c r="AC56" s="6"/>
      <c r="AD56" s="6"/>
      <c r="AE56" s="6"/>
    </row>
    <row r="57" spans="2:31" ht="13.95" customHeight="1" x14ac:dyDescent="0.3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5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30"/>
      <c r="AC57" s="6"/>
      <c r="AD57" s="6"/>
      <c r="AE57" s="6"/>
    </row>
    <row r="58" spans="2:31" ht="13.95" customHeight="1" x14ac:dyDescent="0.3"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6"/>
      <c r="N58" s="5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30"/>
      <c r="AC58" s="6"/>
      <c r="AD58" s="6"/>
      <c r="AE58" s="6"/>
    </row>
    <row r="59" spans="2:31" ht="13.95" customHeight="1" x14ac:dyDescent="0.3"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6"/>
      <c r="N59" s="5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30"/>
      <c r="AC59" s="6"/>
      <c r="AD59" s="6"/>
      <c r="AE59" s="6"/>
    </row>
    <row r="60" spans="2:31" ht="13.95" customHeight="1" x14ac:dyDescent="0.3"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6"/>
      <c r="N60" s="5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30"/>
      <c r="AC60" s="6"/>
      <c r="AD60" s="6"/>
      <c r="AE60" s="6"/>
    </row>
    <row r="61" spans="2:31" ht="13.95" customHeight="1" x14ac:dyDescent="0.3"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6"/>
      <c r="N61" s="5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30"/>
      <c r="AC61" s="6"/>
      <c r="AD61" s="6"/>
      <c r="AE61" s="6"/>
    </row>
    <row r="62" spans="2:31" ht="13.95" customHeight="1" x14ac:dyDescent="0.3"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6"/>
      <c r="N62" s="5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30"/>
      <c r="AC62" s="6"/>
      <c r="AD62" s="6"/>
      <c r="AE62" s="6"/>
    </row>
    <row r="63" spans="2:31" ht="13.95" customHeight="1" x14ac:dyDescent="0.3"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6"/>
      <c r="N63" s="5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30"/>
      <c r="AC63" s="6"/>
      <c r="AD63" s="6"/>
      <c r="AE63" s="6"/>
    </row>
    <row r="64" spans="2:31" ht="13.95" customHeight="1" x14ac:dyDescent="0.3"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6"/>
      <c r="N64" s="5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30"/>
      <c r="AC64" s="6"/>
      <c r="AD64" s="6"/>
      <c r="AE64" s="6"/>
    </row>
    <row r="65" spans="2:31" ht="13.95" customHeight="1" x14ac:dyDescent="0.3"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6"/>
      <c r="N65" s="5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30"/>
      <c r="AC65" s="6"/>
      <c r="AD65" s="6"/>
      <c r="AE65" s="6"/>
    </row>
    <row r="66" spans="2:31" ht="13.95" customHeight="1" x14ac:dyDescent="0.3"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6"/>
      <c r="N66" s="5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30"/>
      <c r="AC66" s="6"/>
      <c r="AD66" s="6"/>
      <c r="AE66" s="6"/>
    </row>
    <row r="67" spans="2:31" ht="13.95" customHeight="1" x14ac:dyDescent="0.3"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6"/>
      <c r="N67" s="5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30"/>
      <c r="AC67" s="6"/>
      <c r="AD67" s="6"/>
      <c r="AE67" s="6"/>
    </row>
    <row r="68" spans="2:31" ht="13.95" customHeight="1" thickBot="1" x14ac:dyDescent="0.35"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9"/>
      <c r="N68" s="5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30"/>
      <c r="AC68" s="6"/>
      <c r="AD68" s="6"/>
      <c r="AE68" s="6"/>
    </row>
    <row r="69" spans="2:31" ht="13.95" customHeight="1" x14ac:dyDescent="0.25">
      <c r="B69" s="155" t="s">
        <v>37</v>
      </c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7"/>
      <c r="N69" s="5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30"/>
      <c r="AC69" s="6"/>
      <c r="AD69" s="6"/>
      <c r="AE69" s="6"/>
    </row>
    <row r="70" spans="2:31" ht="13.95" customHeight="1" x14ac:dyDescent="0.25">
      <c r="B70" s="155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7"/>
      <c r="N70" s="5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30"/>
      <c r="AC70" s="6"/>
      <c r="AD70" s="6"/>
      <c r="AE70" s="6"/>
    </row>
    <row r="71" spans="2:31" ht="13.95" customHeight="1" x14ac:dyDescent="0.25">
      <c r="B71" s="155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7"/>
      <c r="N71" s="5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30"/>
      <c r="AC71" s="6"/>
      <c r="AD71" s="6"/>
      <c r="AE71" s="6"/>
    </row>
    <row r="72" spans="2:31" ht="13.95" customHeight="1" x14ac:dyDescent="0.25">
      <c r="B72" s="155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7"/>
      <c r="N72" s="5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30"/>
      <c r="AC72" s="6"/>
      <c r="AD72" s="6"/>
      <c r="AE72" s="6"/>
    </row>
    <row r="73" spans="2:31" ht="13.2" customHeight="1" x14ac:dyDescent="0.25">
      <c r="B73" s="155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7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30"/>
    </row>
    <row r="74" spans="2:31" ht="13.2" customHeight="1" thickBot="1" x14ac:dyDescent="0.3">
      <c r="B74" s="140">
        <v>45381</v>
      </c>
      <c r="C74" s="141"/>
      <c r="D74" s="142"/>
      <c r="E74" s="142"/>
      <c r="F74" s="142"/>
      <c r="G74" s="142"/>
      <c r="H74" s="142"/>
      <c r="I74" s="142"/>
      <c r="J74" s="142"/>
      <c r="K74" s="142" t="s">
        <v>38</v>
      </c>
      <c r="L74" s="142"/>
      <c r="M74" s="143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30"/>
    </row>
    <row r="75" spans="2:31" ht="13.95" customHeight="1" x14ac:dyDescent="0.25">
      <c r="B75" s="8"/>
      <c r="C75" s="3"/>
      <c r="D75" s="3"/>
      <c r="E75" s="3"/>
      <c r="F75" s="3"/>
      <c r="G75" s="3"/>
      <c r="H75" s="3"/>
      <c r="I75" s="3"/>
      <c r="J75" s="3"/>
      <c r="K75" s="3"/>
      <c r="L75"/>
      <c r="M75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2:31" ht="14.4" customHeight="1" x14ac:dyDescent="0.25">
      <c r="C76"/>
      <c r="D76"/>
      <c r="E76"/>
      <c r="F76"/>
      <c r="G76"/>
      <c r="H76"/>
      <c r="I76"/>
      <c r="J76"/>
      <c r="K76"/>
      <c r="L76"/>
      <c r="M76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2:31" ht="14.4" customHeight="1" x14ac:dyDescent="0.25">
      <c r="C77"/>
      <c r="D77"/>
      <c r="E77"/>
      <c r="F77"/>
      <c r="G77"/>
      <c r="H77"/>
      <c r="I77"/>
      <c r="J77"/>
      <c r="K77"/>
      <c r="L77"/>
      <c r="M77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2:31" ht="14.4" customHeight="1" x14ac:dyDescent="0.25">
      <c r="C78"/>
      <c r="D78"/>
      <c r="E78"/>
      <c r="F78"/>
      <c r="G78"/>
      <c r="H78"/>
      <c r="I78"/>
      <c r="J78"/>
      <c r="K78"/>
      <c r="L78"/>
      <c r="M78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2:31" ht="13.2" customHeight="1" x14ac:dyDescent="0.25">
      <c r="C79"/>
      <c r="D79"/>
      <c r="E79"/>
      <c r="F79"/>
      <c r="G79"/>
      <c r="H79"/>
      <c r="I79"/>
      <c r="J79"/>
      <c r="K79"/>
      <c r="L79"/>
      <c r="M79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2:31" ht="13.2" customHeight="1" x14ac:dyDescent="0.25">
      <c r="C80"/>
      <c r="D80"/>
      <c r="E80"/>
      <c r="F80"/>
      <c r="G80"/>
      <c r="H80"/>
      <c r="I80"/>
      <c r="J80"/>
      <c r="K80"/>
      <c r="L80"/>
      <c r="M8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3:26" ht="13.2" customHeight="1" x14ac:dyDescent="0.25">
      <c r="C81"/>
      <c r="D81"/>
      <c r="E81"/>
      <c r="F81"/>
      <c r="G81"/>
      <c r="H81"/>
      <c r="I81"/>
      <c r="J81"/>
      <c r="K81"/>
      <c r="L81"/>
      <c r="M81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3:26" ht="13.2" customHeight="1" x14ac:dyDescent="0.25">
      <c r="C82"/>
      <c r="D82"/>
      <c r="E82"/>
      <c r="F82"/>
      <c r="G82"/>
      <c r="H82"/>
      <c r="I82"/>
      <c r="J82"/>
      <c r="K82"/>
      <c r="L82"/>
      <c r="M82"/>
      <c r="O82" s="30"/>
      <c r="P82" s="30"/>
      <c r="Q82" s="30"/>
      <c r="R82" s="31" t="s">
        <v>39</v>
      </c>
      <c r="S82" s="31">
        <f>ROUND(MAX(calculos!T3:T4,calculos!W3:W4)+10,0)</f>
        <v>10</v>
      </c>
      <c r="U82" s="30"/>
      <c r="V82" s="30"/>
      <c r="W82" s="30"/>
      <c r="X82" s="30"/>
      <c r="Y82" s="30"/>
      <c r="Z82" s="30"/>
    </row>
    <row r="83" spans="3:26" ht="13.2" customHeight="1" x14ac:dyDescent="0.25">
      <c r="O83" s="30"/>
      <c r="P83" s="30"/>
      <c r="Q83" s="30"/>
      <c r="R83" s="32" t="s">
        <v>40</v>
      </c>
      <c r="S83" s="33">
        <f>8+COUNT(C19:C68)-1</f>
        <v>7</v>
      </c>
      <c r="U83" s="30"/>
      <c r="V83" s="30"/>
      <c r="W83" s="30"/>
      <c r="X83" s="30"/>
      <c r="Y83" s="30"/>
      <c r="Z83" s="30"/>
    </row>
    <row r="84" spans="3:26" ht="13.2" customHeight="1" x14ac:dyDescent="0.25"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3:26" ht="13.2" customHeight="1" x14ac:dyDescent="0.25"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3:26" ht="13.2" customHeight="1" x14ac:dyDescent="0.25">
      <c r="O86" s="30"/>
      <c r="P86" s="30"/>
      <c r="Q86" s="30"/>
      <c r="R86" s="31" t="s">
        <v>41</v>
      </c>
      <c r="S86" s="31">
        <f>ROUND(MIN(calculos!Z4,calculos!AC4)-5,0)</f>
        <v>-5</v>
      </c>
      <c r="T86" s="30"/>
      <c r="U86" s="30"/>
      <c r="V86" s="30"/>
      <c r="W86" s="30"/>
      <c r="X86" s="30"/>
      <c r="Y86" s="30"/>
      <c r="Z86" s="30"/>
    </row>
    <row r="87" spans="3:26" ht="13.2" customHeight="1" x14ac:dyDescent="0.25">
      <c r="O87" s="30"/>
      <c r="P87" s="30"/>
      <c r="Q87" s="30"/>
      <c r="R87" s="32" t="s">
        <v>40</v>
      </c>
      <c r="S87" s="33">
        <f>S83</f>
        <v>7</v>
      </c>
      <c r="T87" s="30"/>
      <c r="U87" s="30"/>
      <c r="V87" s="30"/>
      <c r="W87" s="30"/>
      <c r="X87" s="30"/>
      <c r="Y87" s="30"/>
      <c r="Z87" s="30"/>
    </row>
    <row r="88" spans="3:26" ht="13.2" customHeight="1" x14ac:dyDescent="0.25"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3:26" ht="13.2" customHeight="1" x14ac:dyDescent="0.25">
      <c r="O89" s="30"/>
      <c r="P89" s="30"/>
      <c r="Q89" s="30"/>
      <c r="R89" s="40" t="s">
        <v>42</v>
      </c>
      <c r="S89" s="52">
        <v>4</v>
      </c>
      <c r="T89" s="30"/>
      <c r="U89" s="30"/>
      <c r="V89" s="30"/>
      <c r="W89" s="30"/>
      <c r="X89" s="30"/>
      <c r="Y89" s="30"/>
      <c r="Z89" s="30"/>
    </row>
    <row r="90" spans="3:26" ht="13.2" customHeight="1" x14ac:dyDescent="0.25"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3:26" ht="13.2" customHeight="1" x14ac:dyDescent="0.25"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3:26" ht="13.2" customHeight="1" x14ac:dyDescent="0.25"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3:26" ht="13.2" customHeight="1" x14ac:dyDescent="0.25">
      <c r="C93"/>
      <c r="D93"/>
      <c r="E93"/>
      <c r="F93"/>
      <c r="G93"/>
      <c r="H93"/>
      <c r="I93"/>
      <c r="J93"/>
      <c r="K93"/>
      <c r="L93"/>
      <c r="M93"/>
    </row>
    <row r="94" spans="3:26" ht="13.2" customHeight="1" x14ac:dyDescent="0.25">
      <c r="C94"/>
      <c r="D94"/>
      <c r="E94"/>
      <c r="F94"/>
      <c r="G94"/>
      <c r="H94"/>
      <c r="I94"/>
      <c r="J94"/>
      <c r="K94"/>
      <c r="L94"/>
      <c r="M94"/>
    </row>
    <row r="95" spans="3:26" ht="13.2" customHeight="1" x14ac:dyDescent="0.25">
      <c r="C95"/>
      <c r="D95"/>
      <c r="E95"/>
      <c r="F95"/>
      <c r="G95"/>
      <c r="H95"/>
      <c r="I95"/>
      <c r="J95"/>
      <c r="K95"/>
      <c r="L95"/>
      <c r="M95"/>
    </row>
    <row r="96" spans="3:26" ht="13.2" customHeight="1" x14ac:dyDescent="0.25">
      <c r="C96"/>
      <c r="D96"/>
      <c r="E96"/>
      <c r="F96"/>
      <c r="G96"/>
      <c r="H96"/>
      <c r="I96"/>
      <c r="J96"/>
      <c r="K96"/>
      <c r="L96"/>
      <c r="M96"/>
    </row>
    <row r="97" customFormat="1" ht="13.2" customHeight="1" x14ac:dyDescent="0.25"/>
    <row r="98" customFormat="1" ht="13.2" customHeight="1" x14ac:dyDescent="0.25"/>
    <row r="99" customFormat="1" ht="13.2" customHeight="1" x14ac:dyDescent="0.25"/>
    <row r="100" customFormat="1" ht="13.2" customHeight="1" x14ac:dyDescent="0.25"/>
    <row r="101" customFormat="1" ht="13.2" customHeight="1" x14ac:dyDescent="0.25"/>
    <row r="102" customFormat="1" ht="13.2" customHeight="1" x14ac:dyDescent="0.25"/>
    <row r="103" customFormat="1" ht="13.2" customHeight="1" x14ac:dyDescent="0.25"/>
    <row r="104" customFormat="1" ht="13.2" customHeight="1" x14ac:dyDescent="0.25"/>
    <row r="105" customFormat="1" ht="13.2" customHeight="1" x14ac:dyDescent="0.25"/>
    <row r="106" customFormat="1" ht="13.2" customHeight="1" x14ac:dyDescent="0.25"/>
    <row r="107" customFormat="1" ht="13.2" customHeight="1" x14ac:dyDescent="0.25"/>
    <row r="108" customFormat="1" ht="13.2" customHeight="1" x14ac:dyDescent="0.25"/>
    <row r="109" customFormat="1" ht="13.2" customHeight="1" x14ac:dyDescent="0.25"/>
    <row r="110" customFormat="1" ht="13.2" customHeight="1" x14ac:dyDescent="0.25"/>
    <row r="111" customFormat="1" ht="13.2" customHeight="1" x14ac:dyDescent="0.25"/>
    <row r="112" customFormat="1" ht="13.2" customHeight="1" x14ac:dyDescent="0.25"/>
    <row r="113" customFormat="1" ht="13.2" customHeight="1" x14ac:dyDescent="0.25"/>
    <row r="114" customFormat="1" ht="13.2" customHeight="1" x14ac:dyDescent="0.25"/>
    <row r="115" customFormat="1" ht="13.2" customHeight="1" x14ac:dyDescent="0.25"/>
    <row r="116" customFormat="1" ht="13.2" customHeight="1" x14ac:dyDescent="0.25"/>
    <row r="117" customFormat="1" ht="13.2" customHeight="1" x14ac:dyDescent="0.25"/>
    <row r="118" customFormat="1" ht="13.2" customHeight="1" x14ac:dyDescent="0.25"/>
    <row r="119" customFormat="1" ht="13.2" customHeight="1" x14ac:dyDescent="0.25"/>
    <row r="120" customFormat="1" ht="13.2" customHeight="1" x14ac:dyDescent="0.25"/>
    <row r="121" customFormat="1" ht="13.2" customHeight="1" x14ac:dyDescent="0.25"/>
    <row r="122" customFormat="1" ht="13.2" customHeight="1" x14ac:dyDescent="0.25"/>
    <row r="123" customFormat="1" ht="13.2" customHeight="1" x14ac:dyDescent="0.25"/>
    <row r="124" customFormat="1" ht="13.2" customHeight="1" x14ac:dyDescent="0.25"/>
    <row r="125" customFormat="1" ht="13.2" customHeight="1" x14ac:dyDescent="0.25"/>
    <row r="126" customFormat="1" ht="13.2" customHeight="1" x14ac:dyDescent="0.25"/>
    <row r="127" customFormat="1" ht="13.2" customHeigh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spans="2:13" x14ac:dyDescent="0.25">
      <c r="B193" s="102"/>
      <c r="F193" s="103"/>
      <c r="G193" s="103"/>
      <c r="H193" s="103"/>
      <c r="I193" s="103"/>
      <c r="J193" s="103"/>
      <c r="K193" s="103"/>
      <c r="L193" s="103"/>
      <c r="M193" s="104"/>
    </row>
    <row r="194" spans="2:13" x14ac:dyDescent="0.25">
      <c r="B194" s="102"/>
      <c r="F194" s="103"/>
      <c r="G194" s="103"/>
      <c r="H194" s="103"/>
      <c r="I194" s="103"/>
      <c r="J194" s="103"/>
      <c r="K194" s="103"/>
      <c r="L194" s="103"/>
      <c r="M194" s="104"/>
    </row>
    <row r="195" spans="2:13" x14ac:dyDescent="0.25">
      <c r="B195" s="102"/>
      <c r="F195" s="103"/>
      <c r="G195" s="103"/>
      <c r="H195" s="103"/>
      <c r="I195" s="103"/>
      <c r="J195" s="103"/>
      <c r="K195" s="103"/>
      <c r="L195" s="103"/>
      <c r="M195" s="104"/>
    </row>
    <row r="196" spans="2:13" x14ac:dyDescent="0.25">
      <c r="B196" s="102"/>
      <c r="F196" s="103"/>
      <c r="G196" s="103"/>
      <c r="H196" s="103"/>
      <c r="I196" s="103"/>
      <c r="J196" s="103"/>
      <c r="K196" s="103"/>
      <c r="L196" s="103"/>
      <c r="M196" s="104"/>
    </row>
    <row r="197" spans="2:13" x14ac:dyDescent="0.25">
      <c r="B197" s="102"/>
      <c r="F197" s="103"/>
      <c r="G197" s="103"/>
      <c r="H197" s="103"/>
      <c r="I197" s="103"/>
      <c r="J197" s="103"/>
      <c r="K197" s="103"/>
      <c r="L197" s="103"/>
      <c r="M197" s="104"/>
    </row>
    <row r="198" spans="2:13" x14ac:dyDescent="0.25">
      <c r="B198" s="102"/>
      <c r="F198" s="103"/>
      <c r="G198" s="103"/>
      <c r="H198" s="103"/>
      <c r="I198" s="103"/>
      <c r="J198" s="103"/>
      <c r="K198" s="103"/>
      <c r="L198" s="103"/>
      <c r="M198" s="104"/>
    </row>
    <row r="199" spans="2:13" x14ac:dyDescent="0.25">
      <c r="B199" s="102"/>
      <c r="F199" s="103"/>
      <c r="G199" s="103"/>
      <c r="H199" s="103"/>
      <c r="I199" s="103"/>
      <c r="J199" s="103"/>
      <c r="K199" s="103"/>
      <c r="L199" s="103"/>
      <c r="M199" s="104"/>
    </row>
    <row r="200" spans="2:13" x14ac:dyDescent="0.25">
      <c r="B200" s="102"/>
      <c r="F200" s="103"/>
      <c r="G200" s="103"/>
      <c r="H200" s="103"/>
      <c r="I200" s="103"/>
      <c r="J200" s="103"/>
      <c r="K200" s="103"/>
      <c r="L200" s="103"/>
      <c r="M200" s="104"/>
    </row>
    <row r="201" spans="2:13" x14ac:dyDescent="0.25">
      <c r="B201" s="102"/>
      <c r="F201" s="103"/>
      <c r="G201" s="103"/>
      <c r="H201" s="103"/>
      <c r="I201" s="103"/>
      <c r="J201" s="103"/>
      <c r="K201" s="103"/>
      <c r="L201" s="103"/>
      <c r="M201" s="104"/>
    </row>
    <row r="202" spans="2:13" x14ac:dyDescent="0.25">
      <c r="B202" s="102"/>
      <c r="F202" s="103"/>
      <c r="G202" s="103"/>
      <c r="H202" s="103"/>
      <c r="I202" s="103"/>
      <c r="J202" s="103"/>
      <c r="K202" s="103"/>
      <c r="L202" s="103"/>
      <c r="M202" s="104"/>
    </row>
    <row r="203" spans="2:13" x14ac:dyDescent="0.25">
      <c r="B203" s="102"/>
      <c r="F203" s="103"/>
      <c r="G203" s="103"/>
      <c r="H203" s="103"/>
      <c r="I203" s="103"/>
      <c r="J203" s="103"/>
      <c r="K203" s="103"/>
      <c r="L203" s="103"/>
      <c r="M203" s="104"/>
    </row>
    <row r="204" spans="2:13" x14ac:dyDescent="0.25">
      <c r="B204" s="102"/>
      <c r="F204" s="103"/>
      <c r="G204" s="103"/>
      <c r="H204" s="103"/>
      <c r="I204" s="103"/>
      <c r="J204" s="103"/>
      <c r="K204" s="103"/>
      <c r="L204" s="103"/>
      <c r="M204" s="104"/>
    </row>
    <row r="205" spans="2:13" x14ac:dyDescent="0.25">
      <c r="B205" s="102"/>
      <c r="F205" s="103"/>
      <c r="G205" s="103"/>
      <c r="H205" s="103"/>
      <c r="I205" s="103"/>
      <c r="J205" s="103"/>
      <c r="K205" s="103"/>
      <c r="L205" s="103"/>
      <c r="M205" s="104"/>
    </row>
    <row r="206" spans="2:13" x14ac:dyDescent="0.25">
      <c r="B206" s="102"/>
      <c r="F206" s="103"/>
      <c r="G206" s="103"/>
      <c r="H206" s="103"/>
      <c r="I206" s="103"/>
      <c r="J206" s="103"/>
      <c r="K206" s="103"/>
      <c r="L206" s="103"/>
      <c r="M206" s="104"/>
    </row>
    <row r="207" spans="2:13" x14ac:dyDescent="0.25">
      <c r="B207" s="102"/>
      <c r="F207" s="103"/>
      <c r="G207" s="103"/>
      <c r="H207" s="103"/>
      <c r="I207" s="103"/>
      <c r="J207" s="103"/>
      <c r="K207" s="103"/>
      <c r="L207" s="103"/>
      <c r="M207" s="104"/>
    </row>
    <row r="208" spans="2:13" x14ac:dyDescent="0.25">
      <c r="B208" s="102"/>
      <c r="F208" s="103"/>
      <c r="G208" s="103"/>
      <c r="H208" s="103"/>
      <c r="I208" s="103"/>
      <c r="J208" s="103"/>
      <c r="K208" s="103"/>
      <c r="L208" s="103"/>
      <c r="M208" s="104"/>
    </row>
    <row r="209" spans="2:13" x14ac:dyDescent="0.25">
      <c r="B209" s="102"/>
      <c r="F209" s="103"/>
      <c r="G209" s="103"/>
      <c r="H209" s="103"/>
      <c r="I209" s="103"/>
      <c r="J209" s="103"/>
      <c r="K209" s="103"/>
      <c r="L209" s="103"/>
      <c r="M209" s="104"/>
    </row>
    <row r="210" spans="2:13" x14ac:dyDescent="0.25">
      <c r="B210" s="102"/>
      <c r="F210" s="103"/>
      <c r="G210" s="103"/>
      <c r="H210" s="103"/>
      <c r="I210" s="103"/>
      <c r="J210" s="103"/>
      <c r="K210" s="103"/>
      <c r="L210" s="103"/>
      <c r="M210" s="104"/>
    </row>
    <row r="211" spans="2:13" x14ac:dyDescent="0.25">
      <c r="B211" s="102"/>
      <c r="F211" s="103"/>
      <c r="G211" s="103"/>
      <c r="H211" s="103"/>
      <c r="I211" s="103"/>
      <c r="J211" s="103"/>
      <c r="K211" s="103"/>
      <c r="L211" s="103"/>
      <c r="M211" s="104"/>
    </row>
    <row r="212" spans="2:13" x14ac:dyDescent="0.25">
      <c r="B212" s="102"/>
      <c r="F212" s="103"/>
      <c r="G212" s="103"/>
      <c r="H212" s="103"/>
      <c r="I212" s="103"/>
      <c r="J212" s="103"/>
      <c r="K212" s="103"/>
      <c r="L212" s="103"/>
      <c r="M212" s="104"/>
    </row>
    <row r="213" spans="2:13" x14ac:dyDescent="0.25">
      <c r="B213" s="102"/>
      <c r="F213" s="103"/>
      <c r="G213" s="103"/>
      <c r="H213" s="103"/>
      <c r="I213" s="103"/>
      <c r="J213" s="103"/>
      <c r="K213" s="103"/>
      <c r="L213" s="103"/>
      <c r="M213" s="104"/>
    </row>
    <row r="214" spans="2:13" x14ac:dyDescent="0.25">
      <c r="B214" s="102"/>
      <c r="F214" s="103"/>
      <c r="G214" s="103"/>
      <c r="H214" s="103"/>
      <c r="I214" s="103"/>
      <c r="J214" s="103"/>
      <c r="K214" s="103"/>
      <c r="L214" s="103"/>
      <c r="M214" s="104"/>
    </row>
    <row r="215" spans="2:13" x14ac:dyDescent="0.25">
      <c r="B215" s="102"/>
      <c r="F215" s="103"/>
      <c r="G215" s="103"/>
      <c r="H215" s="103"/>
      <c r="I215" s="103"/>
      <c r="J215" s="103"/>
      <c r="K215" s="103"/>
      <c r="L215" s="103"/>
      <c r="M215" s="104"/>
    </row>
    <row r="216" spans="2:13" x14ac:dyDescent="0.25">
      <c r="B216" s="102"/>
      <c r="F216" s="103"/>
      <c r="G216" s="103"/>
      <c r="H216" s="103"/>
      <c r="I216" s="103"/>
      <c r="J216" s="103"/>
      <c r="K216" s="103"/>
      <c r="L216" s="103"/>
      <c r="M216" s="104"/>
    </row>
    <row r="217" spans="2:13" x14ac:dyDescent="0.25">
      <c r="B217" s="102"/>
      <c r="F217" s="103"/>
      <c r="G217" s="103"/>
      <c r="H217" s="103"/>
      <c r="I217" s="103"/>
      <c r="J217" s="103"/>
      <c r="K217" s="103"/>
      <c r="L217" s="103"/>
      <c r="M217" s="104"/>
    </row>
    <row r="218" spans="2:13" x14ac:dyDescent="0.25">
      <c r="B218" s="102"/>
      <c r="F218" s="103"/>
      <c r="G218" s="103"/>
      <c r="H218" s="103"/>
      <c r="I218" s="103"/>
      <c r="J218" s="103"/>
      <c r="K218" s="103"/>
      <c r="L218" s="103"/>
      <c r="M218" s="104"/>
    </row>
    <row r="219" spans="2:13" x14ac:dyDescent="0.25">
      <c r="B219" s="102"/>
      <c r="F219" s="103"/>
      <c r="G219" s="103"/>
      <c r="H219" s="103"/>
      <c r="I219" s="103"/>
      <c r="J219" s="103"/>
      <c r="K219" s="103"/>
      <c r="L219" s="103"/>
      <c r="M219" s="104"/>
    </row>
    <row r="220" spans="2:13" x14ac:dyDescent="0.25">
      <c r="B220" s="102"/>
      <c r="F220" s="103"/>
      <c r="G220" s="103"/>
      <c r="H220" s="103"/>
      <c r="I220" s="103"/>
      <c r="J220" s="103"/>
      <c r="K220" s="103"/>
      <c r="L220" s="103"/>
      <c r="M220" s="104"/>
    </row>
    <row r="221" spans="2:13" x14ac:dyDescent="0.25">
      <c r="B221" s="102"/>
      <c r="F221" s="103"/>
      <c r="G221" s="103"/>
      <c r="H221" s="103"/>
      <c r="I221" s="103"/>
      <c r="J221" s="103"/>
      <c r="K221" s="103"/>
      <c r="L221" s="103"/>
      <c r="M221" s="104"/>
    </row>
    <row r="222" spans="2:13" x14ac:dyDescent="0.25">
      <c r="B222" s="102"/>
      <c r="F222" s="103"/>
      <c r="G222" s="103"/>
      <c r="H222" s="103"/>
      <c r="I222" s="103"/>
      <c r="J222" s="103"/>
      <c r="K222" s="103"/>
      <c r="L222" s="103"/>
      <c r="M222" s="104"/>
    </row>
    <row r="223" spans="2:13" x14ac:dyDescent="0.25">
      <c r="B223" s="102"/>
      <c r="F223" s="103"/>
      <c r="G223" s="103"/>
      <c r="H223" s="103"/>
      <c r="I223" s="103"/>
      <c r="J223" s="103"/>
      <c r="K223" s="103"/>
      <c r="L223" s="103"/>
      <c r="M223" s="104"/>
    </row>
    <row r="224" spans="2:13" x14ac:dyDescent="0.25">
      <c r="B224" s="102"/>
      <c r="F224" s="103"/>
      <c r="G224" s="103"/>
      <c r="H224" s="103"/>
      <c r="I224" s="103"/>
      <c r="J224" s="103"/>
      <c r="K224" s="103"/>
      <c r="L224" s="103"/>
      <c r="M224" s="104"/>
    </row>
    <row r="225" spans="2:13" x14ac:dyDescent="0.25">
      <c r="B225" s="102"/>
      <c r="F225" s="103"/>
      <c r="G225" s="103"/>
      <c r="H225" s="103"/>
      <c r="I225" s="103"/>
      <c r="J225" s="103"/>
      <c r="K225" s="103"/>
      <c r="L225" s="103"/>
      <c r="M225" s="104"/>
    </row>
    <row r="226" spans="2:13" x14ac:dyDescent="0.25">
      <c r="B226" s="102"/>
      <c r="F226" s="103"/>
      <c r="G226" s="103"/>
      <c r="H226" s="103"/>
      <c r="I226" s="103"/>
      <c r="J226" s="103"/>
      <c r="K226" s="103"/>
      <c r="L226" s="103"/>
      <c r="M226" s="104"/>
    </row>
    <row r="227" spans="2:13" x14ac:dyDescent="0.25">
      <c r="B227" s="102"/>
      <c r="F227" s="103"/>
      <c r="G227" s="103"/>
      <c r="H227" s="103"/>
      <c r="I227" s="103"/>
      <c r="J227" s="103"/>
      <c r="K227" s="103"/>
      <c r="L227" s="103"/>
      <c r="M227" s="104"/>
    </row>
    <row r="228" spans="2:13" x14ac:dyDescent="0.25">
      <c r="B228" s="102"/>
      <c r="F228" s="103"/>
      <c r="G228" s="103"/>
      <c r="H228" s="103"/>
      <c r="I228" s="103"/>
      <c r="J228" s="103"/>
      <c r="K228" s="103"/>
      <c r="L228" s="103"/>
      <c r="M228" s="104"/>
    </row>
    <row r="229" spans="2:13" x14ac:dyDescent="0.25">
      <c r="B229" s="102"/>
      <c r="F229" s="103"/>
      <c r="G229" s="103"/>
      <c r="H229" s="103"/>
      <c r="I229" s="103"/>
      <c r="J229" s="103"/>
      <c r="K229" s="103"/>
      <c r="L229" s="103"/>
      <c r="M229" s="104"/>
    </row>
    <row r="230" spans="2:13" x14ac:dyDescent="0.25">
      <c r="B230" s="102"/>
      <c r="F230" s="103"/>
      <c r="G230" s="103"/>
      <c r="H230" s="103"/>
      <c r="I230" s="103"/>
      <c r="J230" s="103"/>
      <c r="K230" s="103"/>
      <c r="L230" s="103"/>
      <c r="M230" s="104"/>
    </row>
    <row r="231" spans="2:13" x14ac:dyDescent="0.25">
      <c r="B231" s="102"/>
      <c r="F231" s="103"/>
      <c r="G231" s="103"/>
      <c r="H231" s="103"/>
      <c r="I231" s="103"/>
      <c r="J231" s="103"/>
      <c r="K231" s="103"/>
      <c r="L231" s="103"/>
      <c r="M231" s="104"/>
    </row>
    <row r="232" spans="2:13" x14ac:dyDescent="0.25">
      <c r="B232" s="102"/>
      <c r="F232" s="103"/>
      <c r="G232" s="103"/>
      <c r="H232" s="103"/>
      <c r="I232" s="103"/>
      <c r="J232" s="103"/>
      <c r="K232" s="103"/>
      <c r="L232" s="103"/>
      <c r="M232" s="104"/>
    </row>
    <row r="233" spans="2:13" x14ac:dyDescent="0.25">
      <c r="B233" s="102"/>
      <c r="F233" s="103"/>
      <c r="G233" s="103"/>
      <c r="H233" s="103"/>
      <c r="I233" s="103"/>
      <c r="J233" s="103"/>
      <c r="K233" s="103"/>
      <c r="L233" s="103"/>
      <c r="M233" s="104"/>
    </row>
    <row r="234" spans="2:13" x14ac:dyDescent="0.25">
      <c r="B234" s="102"/>
      <c r="F234" s="103"/>
      <c r="G234" s="103"/>
      <c r="H234" s="103"/>
      <c r="I234" s="103"/>
      <c r="J234" s="103"/>
      <c r="K234" s="103"/>
      <c r="L234" s="103"/>
      <c r="M234" s="104"/>
    </row>
    <row r="235" spans="2:13" x14ac:dyDescent="0.25">
      <c r="B235" s="102"/>
      <c r="F235" s="103"/>
      <c r="G235" s="103"/>
      <c r="H235" s="103"/>
      <c r="I235" s="103"/>
      <c r="J235" s="103"/>
      <c r="K235" s="103"/>
      <c r="L235" s="103"/>
      <c r="M235" s="104"/>
    </row>
    <row r="236" spans="2:13" x14ac:dyDescent="0.25">
      <c r="B236" s="102"/>
      <c r="F236" s="103"/>
      <c r="G236" s="103"/>
      <c r="H236" s="103"/>
      <c r="I236" s="103"/>
      <c r="J236" s="103"/>
      <c r="K236" s="103"/>
      <c r="L236" s="103"/>
      <c r="M236" s="104"/>
    </row>
    <row r="237" spans="2:13" x14ac:dyDescent="0.25">
      <c r="B237" s="102"/>
      <c r="F237" s="103"/>
      <c r="G237" s="103"/>
      <c r="H237" s="103"/>
      <c r="I237" s="103"/>
      <c r="J237" s="103"/>
      <c r="K237" s="103"/>
      <c r="L237" s="103"/>
      <c r="M237" s="104"/>
    </row>
    <row r="238" spans="2:13" x14ac:dyDescent="0.25">
      <c r="B238" s="102"/>
      <c r="F238" s="103"/>
      <c r="G238" s="103"/>
      <c r="H238" s="103"/>
      <c r="I238" s="103"/>
      <c r="J238" s="103"/>
      <c r="K238" s="103"/>
      <c r="L238" s="103"/>
      <c r="M238" s="104"/>
    </row>
    <row r="239" spans="2:13" x14ac:dyDescent="0.25">
      <c r="B239" s="102"/>
      <c r="F239" s="103"/>
      <c r="G239" s="103"/>
      <c r="H239" s="103"/>
      <c r="I239" s="103"/>
      <c r="J239" s="103"/>
      <c r="K239" s="103"/>
      <c r="L239" s="103"/>
      <c r="M239" s="104"/>
    </row>
    <row r="240" spans="2:13" x14ac:dyDescent="0.25">
      <c r="B240" s="102"/>
      <c r="F240" s="103"/>
      <c r="G240" s="103"/>
      <c r="H240" s="103"/>
      <c r="I240" s="103"/>
      <c r="J240" s="103"/>
      <c r="K240" s="103"/>
      <c r="L240" s="103"/>
      <c r="M240" s="104"/>
    </row>
    <row r="241" spans="2:13" x14ac:dyDescent="0.25">
      <c r="B241" s="102"/>
      <c r="F241" s="103"/>
      <c r="G241" s="103"/>
      <c r="H241" s="103"/>
      <c r="I241" s="103"/>
      <c r="J241" s="103"/>
      <c r="K241" s="103"/>
      <c r="L241" s="103"/>
      <c r="M241" s="104"/>
    </row>
    <row r="242" spans="2:13" x14ac:dyDescent="0.25">
      <c r="B242" s="102"/>
      <c r="F242" s="103"/>
      <c r="G242" s="103"/>
      <c r="H242" s="103"/>
      <c r="I242" s="103"/>
      <c r="J242" s="103"/>
      <c r="K242" s="103"/>
      <c r="L242" s="103"/>
      <c r="M242" s="104"/>
    </row>
    <row r="243" spans="2:13" x14ac:dyDescent="0.25">
      <c r="B243" s="102"/>
      <c r="F243" s="103"/>
      <c r="G243" s="103"/>
      <c r="H243" s="103"/>
      <c r="I243" s="103"/>
      <c r="J243" s="103"/>
      <c r="K243" s="103"/>
      <c r="L243" s="103"/>
      <c r="M243" s="104"/>
    </row>
    <row r="244" spans="2:13" x14ac:dyDescent="0.25">
      <c r="B244" s="102"/>
      <c r="F244" s="103"/>
      <c r="G244" s="103"/>
      <c r="H244" s="103"/>
      <c r="I244" s="103"/>
      <c r="J244" s="103"/>
      <c r="K244" s="103"/>
      <c r="L244" s="103"/>
      <c r="M244" s="104"/>
    </row>
    <row r="245" spans="2:13" x14ac:dyDescent="0.25">
      <c r="B245" s="102"/>
      <c r="F245" s="103"/>
      <c r="G245" s="103"/>
      <c r="H245" s="103"/>
      <c r="I245" s="103"/>
      <c r="J245" s="103"/>
      <c r="K245" s="103"/>
      <c r="L245" s="103"/>
      <c r="M245" s="104"/>
    </row>
    <row r="246" spans="2:13" x14ac:dyDescent="0.25">
      <c r="B246" s="102"/>
      <c r="F246" s="103"/>
      <c r="G246" s="103"/>
      <c r="H246" s="103"/>
      <c r="I246" s="103"/>
      <c r="J246" s="103"/>
      <c r="K246" s="103"/>
      <c r="L246" s="103"/>
      <c r="M246" s="104"/>
    </row>
    <row r="247" spans="2:13" x14ac:dyDescent="0.25">
      <c r="B247" s="102"/>
      <c r="F247" s="103"/>
      <c r="G247" s="103"/>
      <c r="H247" s="103"/>
      <c r="I247" s="103"/>
      <c r="J247" s="103"/>
      <c r="K247" s="103"/>
      <c r="L247" s="103"/>
      <c r="M247" s="104"/>
    </row>
    <row r="248" spans="2:13" x14ac:dyDescent="0.25">
      <c r="B248" s="102"/>
      <c r="F248" s="103"/>
      <c r="G248" s="103"/>
      <c r="H248" s="103"/>
      <c r="I248" s="103"/>
      <c r="J248" s="103"/>
      <c r="K248" s="103"/>
      <c r="L248" s="103"/>
      <c r="M248" s="104"/>
    </row>
    <row r="249" spans="2:13" x14ac:dyDescent="0.25">
      <c r="B249" s="102"/>
      <c r="F249" s="103"/>
      <c r="G249" s="103"/>
      <c r="H249" s="103"/>
      <c r="I249" s="103"/>
      <c r="J249" s="103"/>
      <c r="K249" s="103"/>
      <c r="L249" s="103"/>
      <c r="M249" s="104"/>
    </row>
    <row r="250" spans="2:13" x14ac:dyDescent="0.25">
      <c r="B250" s="102"/>
      <c r="F250" s="103"/>
      <c r="G250" s="103"/>
      <c r="H250" s="103"/>
      <c r="I250" s="103"/>
      <c r="J250" s="103"/>
      <c r="K250" s="103"/>
      <c r="L250" s="103"/>
      <c r="M250" s="104"/>
    </row>
    <row r="251" spans="2:13" x14ac:dyDescent="0.25">
      <c r="B251" s="102"/>
      <c r="F251" s="103"/>
      <c r="G251" s="103"/>
      <c r="H251" s="103"/>
      <c r="I251" s="103"/>
      <c r="J251" s="103"/>
      <c r="K251" s="103"/>
      <c r="L251" s="103"/>
      <c r="M251" s="104"/>
    </row>
    <row r="252" spans="2:13" x14ac:dyDescent="0.25">
      <c r="B252" s="102"/>
      <c r="F252" s="103"/>
      <c r="G252" s="103"/>
      <c r="H252" s="103"/>
      <c r="I252" s="103"/>
      <c r="J252" s="103"/>
      <c r="K252" s="103"/>
      <c r="L252" s="103"/>
      <c r="M252" s="104"/>
    </row>
    <row r="253" spans="2:13" x14ac:dyDescent="0.25">
      <c r="B253" s="102"/>
      <c r="F253" s="103"/>
      <c r="G253" s="103"/>
      <c r="H253" s="103"/>
      <c r="I253" s="103"/>
      <c r="J253" s="103"/>
      <c r="K253" s="103"/>
      <c r="L253" s="103"/>
      <c r="M253" s="104"/>
    </row>
    <row r="254" spans="2:13" x14ac:dyDescent="0.25">
      <c r="B254" s="102"/>
      <c r="F254" s="103"/>
      <c r="G254" s="103"/>
      <c r="H254" s="103"/>
      <c r="I254" s="103"/>
      <c r="J254" s="103"/>
      <c r="K254" s="103"/>
      <c r="L254" s="103"/>
      <c r="M254" s="104"/>
    </row>
    <row r="255" spans="2:13" x14ac:dyDescent="0.25">
      <c r="B255" s="102"/>
      <c r="F255" s="103"/>
      <c r="G255" s="103"/>
      <c r="H255" s="103"/>
      <c r="I255" s="103"/>
      <c r="J255" s="103"/>
      <c r="K255" s="103"/>
      <c r="L255" s="103"/>
      <c r="M255" s="104"/>
    </row>
    <row r="256" spans="2:13" x14ac:dyDescent="0.25">
      <c r="B256" s="102"/>
      <c r="F256" s="103"/>
      <c r="G256" s="103"/>
      <c r="H256" s="103"/>
      <c r="I256" s="103"/>
      <c r="J256" s="103"/>
      <c r="K256" s="103"/>
      <c r="L256" s="103"/>
      <c r="M256" s="104"/>
    </row>
    <row r="257" spans="2:13" x14ac:dyDescent="0.25">
      <c r="B257" s="102"/>
      <c r="F257" s="103"/>
      <c r="G257" s="103"/>
      <c r="H257" s="103"/>
      <c r="I257" s="103"/>
      <c r="J257" s="103"/>
      <c r="K257" s="103"/>
      <c r="L257" s="103"/>
      <c r="M257" s="104"/>
    </row>
    <row r="258" spans="2:13" x14ac:dyDescent="0.25">
      <c r="B258" s="102"/>
      <c r="F258" s="103"/>
      <c r="G258" s="103"/>
      <c r="H258" s="103"/>
      <c r="I258" s="103"/>
      <c r="J258" s="103"/>
      <c r="K258" s="103"/>
      <c r="L258" s="103"/>
      <c r="M258" s="104"/>
    </row>
    <row r="259" spans="2:13" x14ac:dyDescent="0.25">
      <c r="B259" s="102"/>
      <c r="F259" s="103"/>
      <c r="G259" s="103"/>
      <c r="H259" s="103"/>
      <c r="I259" s="103"/>
      <c r="J259" s="103"/>
      <c r="K259" s="103"/>
      <c r="L259" s="103"/>
      <c r="M259" s="104"/>
    </row>
    <row r="260" spans="2:13" x14ac:dyDescent="0.25">
      <c r="B260" s="102"/>
      <c r="F260" s="103"/>
      <c r="G260" s="103"/>
      <c r="H260" s="103"/>
      <c r="I260" s="103"/>
      <c r="J260" s="103"/>
      <c r="K260" s="103"/>
      <c r="L260" s="103"/>
      <c r="M260" s="104"/>
    </row>
    <row r="261" spans="2:13" x14ac:dyDescent="0.25">
      <c r="B261" s="102"/>
      <c r="F261" s="103"/>
      <c r="G261" s="103"/>
      <c r="H261" s="103"/>
      <c r="I261" s="103"/>
      <c r="J261" s="103"/>
      <c r="K261" s="103"/>
      <c r="L261" s="103"/>
      <c r="M261" s="104"/>
    </row>
    <row r="262" spans="2:13" x14ac:dyDescent="0.25">
      <c r="B262" s="102"/>
      <c r="F262" s="103"/>
      <c r="G262" s="103"/>
      <c r="H262" s="103"/>
      <c r="I262" s="103"/>
      <c r="J262" s="103"/>
      <c r="K262" s="103"/>
      <c r="L262" s="103"/>
      <c r="M262" s="104"/>
    </row>
    <row r="263" spans="2:13" x14ac:dyDescent="0.25">
      <c r="B263" s="102"/>
      <c r="F263" s="103"/>
      <c r="G263" s="103"/>
      <c r="H263" s="103"/>
      <c r="I263" s="103"/>
      <c r="J263" s="103"/>
      <c r="K263" s="103"/>
      <c r="L263" s="103"/>
      <c r="M263" s="104"/>
    </row>
    <row r="264" spans="2:13" x14ac:dyDescent="0.25">
      <c r="B264" s="102"/>
      <c r="F264" s="103"/>
      <c r="G264" s="103"/>
      <c r="H264" s="103"/>
      <c r="I264" s="103"/>
      <c r="J264" s="103"/>
      <c r="K264" s="103"/>
      <c r="L264" s="103"/>
      <c r="M264" s="104"/>
    </row>
    <row r="265" spans="2:13" x14ac:dyDescent="0.25">
      <c r="B265" s="102"/>
      <c r="F265" s="103"/>
      <c r="G265" s="103"/>
      <c r="H265" s="103"/>
      <c r="I265" s="103"/>
      <c r="J265" s="103"/>
      <c r="K265" s="103"/>
      <c r="L265" s="103"/>
      <c r="M265" s="104"/>
    </row>
    <row r="266" spans="2:13" x14ac:dyDescent="0.25">
      <c r="B266" s="102"/>
      <c r="F266" s="103"/>
      <c r="G266" s="103"/>
      <c r="H266" s="103"/>
      <c r="I266" s="103"/>
      <c r="J266" s="103"/>
      <c r="K266" s="103"/>
      <c r="L266" s="103"/>
      <c r="M266" s="104"/>
    </row>
    <row r="267" spans="2:13" x14ac:dyDescent="0.25">
      <c r="B267" s="102"/>
      <c r="F267" s="103"/>
      <c r="G267" s="103"/>
      <c r="H267" s="103"/>
      <c r="I267" s="103"/>
      <c r="J267" s="103"/>
      <c r="K267" s="103"/>
      <c r="L267" s="103"/>
      <c r="M267" s="104"/>
    </row>
    <row r="268" spans="2:13" x14ac:dyDescent="0.25">
      <c r="B268" s="102"/>
      <c r="F268" s="103"/>
      <c r="G268" s="103"/>
      <c r="H268" s="103"/>
      <c r="I268" s="103"/>
      <c r="J268" s="103"/>
      <c r="K268" s="103"/>
      <c r="L268" s="103"/>
      <c r="M268" s="104"/>
    </row>
    <row r="269" spans="2:13" x14ac:dyDescent="0.25">
      <c r="B269" s="102"/>
      <c r="F269" s="103"/>
      <c r="G269" s="103"/>
      <c r="H269" s="103"/>
      <c r="I269" s="103"/>
      <c r="J269" s="103"/>
      <c r="K269" s="103"/>
      <c r="L269" s="103"/>
      <c r="M269" s="104"/>
    </row>
    <row r="270" spans="2:13" x14ac:dyDescent="0.25">
      <c r="B270" s="102"/>
      <c r="F270" s="103"/>
      <c r="G270" s="103"/>
      <c r="H270" s="103"/>
      <c r="I270" s="103"/>
      <c r="J270" s="103"/>
      <c r="K270" s="103"/>
      <c r="L270" s="103"/>
      <c r="M270" s="104"/>
    </row>
    <row r="271" spans="2:13" x14ac:dyDescent="0.25">
      <c r="B271" s="102"/>
      <c r="F271" s="103"/>
      <c r="G271" s="103"/>
      <c r="H271" s="103"/>
      <c r="I271" s="103"/>
      <c r="J271" s="103"/>
      <c r="K271" s="103"/>
      <c r="L271" s="103"/>
      <c r="M271" s="104"/>
    </row>
    <row r="272" spans="2:13" x14ac:dyDescent="0.25">
      <c r="B272" s="102"/>
      <c r="F272" s="103"/>
      <c r="G272" s="103"/>
      <c r="H272" s="103"/>
      <c r="I272" s="103"/>
      <c r="J272" s="103"/>
      <c r="K272" s="103"/>
      <c r="L272" s="103"/>
      <c r="M272" s="104"/>
    </row>
    <row r="273" spans="2:13" x14ac:dyDescent="0.25">
      <c r="B273" s="102"/>
      <c r="F273" s="103"/>
      <c r="G273" s="103"/>
      <c r="H273" s="103"/>
      <c r="I273" s="103"/>
      <c r="J273" s="103"/>
      <c r="K273" s="103"/>
      <c r="L273" s="103"/>
      <c r="M273" s="104"/>
    </row>
    <row r="274" spans="2:13" x14ac:dyDescent="0.25">
      <c r="B274" s="102"/>
      <c r="F274" s="103"/>
      <c r="G274" s="103"/>
      <c r="H274" s="103"/>
      <c r="I274" s="103"/>
      <c r="J274" s="103"/>
      <c r="K274" s="103"/>
      <c r="L274" s="103"/>
      <c r="M274" s="104"/>
    </row>
    <row r="275" spans="2:13" x14ac:dyDescent="0.25">
      <c r="B275" s="102"/>
      <c r="F275" s="103"/>
      <c r="G275" s="103"/>
      <c r="H275" s="103"/>
      <c r="I275" s="103"/>
      <c r="J275" s="103"/>
      <c r="K275" s="103"/>
      <c r="L275" s="103"/>
      <c r="M275" s="104"/>
    </row>
    <row r="276" spans="2:13" x14ac:dyDescent="0.25">
      <c r="B276" s="102"/>
      <c r="F276" s="103"/>
      <c r="G276" s="103"/>
      <c r="H276" s="103"/>
      <c r="I276" s="103"/>
      <c r="J276" s="103"/>
      <c r="K276" s="103"/>
      <c r="L276" s="103"/>
      <c r="M276" s="104"/>
    </row>
    <row r="277" spans="2:13" x14ac:dyDescent="0.25">
      <c r="B277" s="102"/>
      <c r="F277" s="103"/>
      <c r="G277" s="103"/>
      <c r="H277" s="103"/>
      <c r="I277" s="103"/>
      <c r="J277" s="103"/>
      <c r="K277" s="103"/>
      <c r="L277" s="103"/>
      <c r="M277" s="104"/>
    </row>
    <row r="278" spans="2:13" x14ac:dyDescent="0.25">
      <c r="B278" s="102"/>
      <c r="F278" s="103"/>
      <c r="G278" s="103"/>
      <c r="H278" s="103"/>
      <c r="I278" s="103"/>
      <c r="J278" s="103"/>
      <c r="K278" s="103"/>
      <c r="L278" s="103"/>
      <c r="M278" s="104"/>
    </row>
    <row r="279" spans="2:13" x14ac:dyDescent="0.25">
      <c r="B279" s="102"/>
      <c r="F279" s="103"/>
      <c r="G279" s="103"/>
      <c r="H279" s="103"/>
      <c r="I279" s="103"/>
      <c r="J279" s="103"/>
      <c r="K279" s="103"/>
      <c r="L279" s="103"/>
      <c r="M279" s="104"/>
    </row>
    <row r="280" spans="2:13" x14ac:dyDescent="0.25">
      <c r="B280" s="102"/>
      <c r="F280" s="103"/>
      <c r="G280" s="103"/>
      <c r="H280" s="103"/>
      <c r="I280" s="103"/>
      <c r="J280" s="103"/>
      <c r="K280" s="103"/>
      <c r="L280" s="103"/>
      <c r="M280" s="104"/>
    </row>
    <row r="281" spans="2:13" x14ac:dyDescent="0.25">
      <c r="B281" s="102"/>
      <c r="F281" s="103"/>
      <c r="G281" s="103"/>
      <c r="H281" s="103"/>
      <c r="I281" s="103"/>
      <c r="J281" s="103"/>
      <c r="K281" s="103"/>
      <c r="L281" s="103"/>
      <c r="M281" s="104"/>
    </row>
    <row r="282" spans="2:13" x14ac:dyDescent="0.25">
      <c r="B282" s="102"/>
      <c r="F282" s="103"/>
      <c r="G282" s="103"/>
      <c r="H282" s="103"/>
      <c r="I282" s="103"/>
      <c r="J282" s="103"/>
      <c r="K282" s="103"/>
      <c r="L282" s="103"/>
      <c r="M282" s="104"/>
    </row>
    <row r="283" spans="2:13" x14ac:dyDescent="0.25">
      <c r="B283" s="102"/>
      <c r="F283" s="103"/>
      <c r="G283" s="103"/>
      <c r="H283" s="103"/>
      <c r="I283" s="103"/>
      <c r="J283" s="103"/>
      <c r="K283" s="103"/>
      <c r="L283" s="103"/>
      <c r="M283" s="104"/>
    </row>
    <row r="284" spans="2:13" x14ac:dyDescent="0.25">
      <c r="B284" s="102"/>
      <c r="F284" s="103"/>
      <c r="G284" s="103"/>
      <c r="H284" s="103"/>
      <c r="I284" s="103"/>
      <c r="J284" s="103"/>
      <c r="K284" s="103"/>
      <c r="L284" s="103"/>
      <c r="M284" s="104"/>
    </row>
    <row r="285" spans="2:13" x14ac:dyDescent="0.25">
      <c r="B285" s="102"/>
      <c r="F285" s="103"/>
      <c r="G285" s="103"/>
      <c r="H285" s="103"/>
      <c r="I285" s="103"/>
      <c r="J285" s="103"/>
      <c r="K285" s="103"/>
      <c r="L285" s="103"/>
      <c r="M285" s="104"/>
    </row>
    <row r="286" spans="2:13" x14ac:dyDescent="0.25">
      <c r="B286" s="102"/>
      <c r="F286" s="103"/>
      <c r="G286" s="103"/>
      <c r="H286" s="103"/>
      <c r="I286" s="103"/>
      <c r="J286" s="103"/>
      <c r="K286" s="103"/>
      <c r="L286" s="103"/>
      <c r="M286" s="104"/>
    </row>
    <row r="287" spans="2:13" x14ac:dyDescent="0.25">
      <c r="B287" s="102"/>
      <c r="F287" s="103"/>
      <c r="G287" s="103"/>
      <c r="H287" s="103"/>
      <c r="I287" s="103"/>
      <c r="J287" s="103"/>
      <c r="K287" s="103"/>
      <c r="L287" s="103"/>
      <c r="M287" s="104"/>
    </row>
    <row r="288" spans="2:13" x14ac:dyDescent="0.25">
      <c r="B288" s="102"/>
      <c r="F288" s="103"/>
      <c r="G288" s="103"/>
      <c r="H288" s="103"/>
      <c r="I288" s="103"/>
      <c r="J288" s="103"/>
      <c r="K288" s="103"/>
      <c r="L288" s="103"/>
      <c r="M288" s="104"/>
    </row>
    <row r="289" spans="2:13" x14ac:dyDescent="0.25">
      <c r="B289" s="102"/>
      <c r="F289" s="103"/>
      <c r="G289" s="103"/>
      <c r="H289" s="103"/>
      <c r="I289" s="103"/>
      <c r="J289" s="103"/>
      <c r="K289" s="103"/>
      <c r="L289" s="103"/>
      <c r="M289" s="104"/>
    </row>
    <row r="290" spans="2:13" x14ac:dyDescent="0.25">
      <c r="B290" s="102"/>
      <c r="F290" s="103"/>
      <c r="G290" s="103"/>
      <c r="H290" s="103"/>
      <c r="I290" s="103"/>
      <c r="J290" s="103"/>
      <c r="K290" s="103"/>
      <c r="L290" s="103"/>
      <c r="M290" s="104"/>
    </row>
    <row r="291" spans="2:13" x14ac:dyDescent="0.25">
      <c r="B291" s="102"/>
      <c r="F291" s="103"/>
      <c r="G291" s="103"/>
      <c r="H291" s="103"/>
      <c r="I291" s="103"/>
      <c r="J291" s="103"/>
      <c r="K291" s="103"/>
      <c r="L291" s="103"/>
      <c r="M291" s="104"/>
    </row>
    <row r="292" spans="2:13" x14ac:dyDescent="0.25">
      <c r="B292" s="102"/>
      <c r="F292" s="103"/>
      <c r="G292" s="103"/>
      <c r="H292" s="103"/>
      <c r="I292" s="103"/>
      <c r="J292" s="103"/>
      <c r="K292" s="103"/>
      <c r="L292" s="103"/>
      <c r="M292" s="104"/>
    </row>
    <row r="293" spans="2:13" x14ac:dyDescent="0.25">
      <c r="B293" s="102"/>
      <c r="F293" s="103"/>
      <c r="G293" s="103"/>
      <c r="H293" s="103"/>
      <c r="I293" s="103"/>
      <c r="J293" s="103"/>
      <c r="K293" s="103"/>
      <c r="L293" s="103"/>
      <c r="M293" s="104"/>
    </row>
    <row r="294" spans="2:13" x14ac:dyDescent="0.25">
      <c r="B294" s="102"/>
      <c r="F294" s="103"/>
      <c r="G294" s="103"/>
      <c r="H294" s="103"/>
      <c r="I294" s="103"/>
      <c r="J294" s="103"/>
      <c r="K294" s="103"/>
      <c r="L294" s="103"/>
      <c r="M294" s="104"/>
    </row>
    <row r="295" spans="2:13" x14ac:dyDescent="0.25">
      <c r="B295" s="102"/>
      <c r="F295" s="103"/>
      <c r="G295" s="103"/>
      <c r="H295" s="103"/>
      <c r="I295" s="103"/>
      <c r="J295" s="103"/>
      <c r="K295" s="103"/>
      <c r="L295" s="103"/>
      <c r="M295" s="104"/>
    </row>
    <row r="296" spans="2:13" x14ac:dyDescent="0.25">
      <c r="B296" s="102"/>
      <c r="F296" s="103"/>
      <c r="G296" s="103"/>
      <c r="H296" s="103"/>
      <c r="I296" s="103"/>
      <c r="J296" s="103"/>
      <c r="K296" s="103"/>
      <c r="L296" s="103"/>
      <c r="M296" s="104"/>
    </row>
    <row r="297" spans="2:13" x14ac:dyDescent="0.25">
      <c r="B297" s="102"/>
      <c r="F297" s="103"/>
      <c r="G297" s="103"/>
      <c r="H297" s="103"/>
      <c r="I297" s="103"/>
      <c r="J297" s="103"/>
      <c r="K297" s="103"/>
      <c r="L297" s="103"/>
      <c r="M297" s="104"/>
    </row>
    <row r="298" spans="2:13" x14ac:dyDescent="0.25">
      <c r="B298" s="102"/>
      <c r="F298" s="103"/>
      <c r="G298" s="103"/>
      <c r="H298" s="103"/>
      <c r="I298" s="103"/>
      <c r="J298" s="103"/>
      <c r="K298" s="103"/>
      <c r="L298" s="103"/>
    </row>
    <row r="299" spans="2:13" x14ac:dyDescent="0.25">
      <c r="B299" s="102"/>
      <c r="F299" s="103"/>
      <c r="G299" s="103"/>
      <c r="H299" s="103"/>
      <c r="I299" s="103"/>
      <c r="J299" s="103"/>
      <c r="K299" s="103"/>
      <c r="L299" s="103"/>
    </row>
    <row r="300" spans="2:13" x14ac:dyDescent="0.25">
      <c r="B300" s="102"/>
      <c r="F300" s="103"/>
      <c r="G300" s="103"/>
      <c r="H300" s="103"/>
      <c r="I300" s="103"/>
      <c r="J300" s="103"/>
      <c r="K300" s="103"/>
      <c r="L300" s="103"/>
    </row>
    <row r="301" spans="2:13" x14ac:dyDescent="0.25">
      <c r="B301" s="102"/>
      <c r="F301" s="103"/>
      <c r="G301" s="103"/>
      <c r="H301" s="103"/>
      <c r="I301" s="103"/>
      <c r="J301" s="103"/>
      <c r="K301" s="103"/>
      <c r="L301" s="103"/>
    </row>
    <row r="302" spans="2:13" x14ac:dyDescent="0.25">
      <c r="B302" s="102"/>
      <c r="F302" s="103"/>
      <c r="G302" s="103"/>
      <c r="H302" s="103"/>
      <c r="I302" s="103"/>
      <c r="J302" s="103"/>
      <c r="K302" s="103"/>
      <c r="L302" s="103"/>
    </row>
    <row r="303" spans="2:13" x14ac:dyDescent="0.25">
      <c r="B303" s="102"/>
      <c r="F303" s="103"/>
      <c r="G303" s="103"/>
      <c r="H303" s="103"/>
      <c r="I303" s="103"/>
      <c r="J303" s="103"/>
      <c r="K303" s="103"/>
      <c r="L303" s="103"/>
    </row>
    <row r="304" spans="2:13" x14ac:dyDescent="0.25">
      <c r="B304" s="102"/>
      <c r="F304" s="103"/>
      <c r="G304" s="103"/>
      <c r="H304" s="103"/>
      <c r="I304" s="103"/>
      <c r="J304" s="103"/>
      <c r="K304" s="103"/>
      <c r="L304" s="103"/>
    </row>
    <row r="305" spans="2:12" x14ac:dyDescent="0.25">
      <c r="B305" s="102"/>
      <c r="F305" s="103"/>
      <c r="G305" s="103"/>
      <c r="H305" s="103"/>
      <c r="I305" s="103"/>
      <c r="J305" s="103"/>
      <c r="K305" s="103"/>
      <c r="L305" s="103"/>
    </row>
    <row r="306" spans="2:12" x14ac:dyDescent="0.25">
      <c r="B306" s="102"/>
      <c r="F306" s="103"/>
      <c r="G306" s="103"/>
      <c r="H306" s="103"/>
      <c r="I306" s="103"/>
      <c r="J306" s="103"/>
      <c r="K306" s="103"/>
      <c r="L306" s="103"/>
    </row>
    <row r="307" spans="2:12" x14ac:dyDescent="0.25">
      <c r="B307" s="102"/>
      <c r="F307" s="103"/>
      <c r="G307" s="103"/>
      <c r="H307" s="103"/>
      <c r="I307" s="103"/>
      <c r="J307" s="103"/>
      <c r="K307" s="103"/>
      <c r="L307" s="103"/>
    </row>
    <row r="308" spans="2:12" x14ac:dyDescent="0.25">
      <c r="B308" s="102"/>
      <c r="F308" s="103"/>
      <c r="G308" s="103"/>
      <c r="H308" s="103"/>
      <c r="I308" s="103"/>
      <c r="J308" s="103"/>
      <c r="K308" s="103"/>
      <c r="L308" s="103"/>
    </row>
    <row r="309" spans="2:12" x14ac:dyDescent="0.25">
      <c r="B309" s="102"/>
      <c r="F309" s="103"/>
      <c r="G309" s="103"/>
      <c r="H309" s="103"/>
      <c r="I309" s="103"/>
      <c r="J309" s="103"/>
      <c r="K309" s="103"/>
      <c r="L309" s="103"/>
    </row>
    <row r="310" spans="2:12" x14ac:dyDescent="0.25">
      <c r="B310" s="102"/>
      <c r="F310" s="103"/>
      <c r="G310" s="103"/>
      <c r="H310" s="103"/>
      <c r="I310" s="103"/>
      <c r="J310" s="103"/>
      <c r="K310" s="103"/>
      <c r="L310" s="103"/>
    </row>
    <row r="311" spans="2:12" x14ac:dyDescent="0.25">
      <c r="B311" s="102"/>
      <c r="F311" s="103"/>
      <c r="G311" s="103"/>
      <c r="H311" s="103"/>
      <c r="I311" s="103"/>
      <c r="J311" s="103"/>
      <c r="K311" s="103"/>
      <c r="L311" s="103"/>
    </row>
  </sheetData>
  <sheetProtection algorithmName="SHA-512" hashValue="9a1+KxpnqtzCjV+WzIDV/+++P1T/8de8S6CbE0sB4ORV5JTP+PhkBAX0KTwwLf82OnDCnK/aoVhucFMbch8rWQ==" saltValue="G9Kd1K+bNyTjcf0vQWI5Yw==" spinCount="100000" sheet="1" selectLockedCells="1"/>
  <protectedRanges>
    <protectedRange algorithmName="SHA-512" hashValue="HX4JqXWizLDdcu9xXlfOGE8DJEWYanKOm92CMCm12ZspxobvZea0PnGqnJAyqd2JG5OuzwhiimuJWkvtgXfaSA==" saltValue="mVgQtTcawafm1ntHzv1pxg==" spinCount="100000" sqref="C19:E49" name="Ingreso Medicion"/>
  </protectedRanges>
  <mergeCells count="24">
    <mergeCell ref="B74:C74"/>
    <mergeCell ref="D74:J74"/>
    <mergeCell ref="K74:M74"/>
    <mergeCell ref="K1:M3"/>
    <mergeCell ref="O39:U40"/>
    <mergeCell ref="E10:F10"/>
    <mergeCell ref="B10:C10"/>
    <mergeCell ref="B69:M73"/>
    <mergeCell ref="B50:E51"/>
    <mergeCell ref="F50:M51"/>
    <mergeCell ref="V1:Y2"/>
    <mergeCell ref="B1:B3"/>
    <mergeCell ref="C1:J3"/>
    <mergeCell ref="J14:M14"/>
    <mergeCell ref="B16:M17"/>
    <mergeCell ref="O1:U2"/>
    <mergeCell ref="J10:M10"/>
    <mergeCell ref="L11:M11"/>
    <mergeCell ref="L12:M12"/>
    <mergeCell ref="L13:M13"/>
    <mergeCell ref="L5:M5"/>
    <mergeCell ref="L6:M6"/>
    <mergeCell ref="L7:M7"/>
    <mergeCell ref="B9:M9"/>
  </mergeCells>
  <phoneticPr fontId="20" type="noConversion"/>
  <conditionalFormatting sqref="M19:M49">
    <cfRule type="cellIs" dxfId="1" priority="1" operator="lessThan">
      <formula>0.1</formula>
    </cfRule>
    <cfRule type="cellIs" dxfId="0" priority="2" operator="greaterThan">
      <formula>0.1</formula>
    </cfRule>
  </conditionalFormatting>
  <printOptions verticalCentered="1"/>
  <pageMargins left="0.15748031496062992" right="0.15748031496062992" top="0.35433070866141736" bottom="0.35433070866141736" header="0.31496062992125984" footer="0.31496062992125984"/>
  <pageSetup paperSize="9" scale="56" fitToWidth="2" orientation="landscape" cellComments="atEnd" r:id="rId1"/>
  <headerFooter alignWithMargins="0"/>
  <rowBreaks count="2" manualBreakCount="2">
    <brk id="74" min="1" max="24" man="1"/>
    <brk id="131" min="1" max="2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04037-02D4-4CEB-A771-E27284EED5AB}">
  <sheetPr codeName="Hoja2"/>
  <dimension ref="A1:AP45"/>
  <sheetViews>
    <sheetView topLeftCell="AR1" zoomScale="85" zoomScaleNormal="85" workbookViewId="0">
      <selection activeCell="AQ1" sqref="A1:AQ1048576"/>
    </sheetView>
  </sheetViews>
  <sheetFormatPr baseColWidth="10" defaultColWidth="11.5546875" defaultRowHeight="13.2" x14ac:dyDescent="0.25"/>
  <cols>
    <col min="1" max="1" width="7.5546875" style="53" hidden="1" customWidth="1"/>
    <col min="2" max="2" width="6.109375" style="53" hidden="1" customWidth="1"/>
    <col min="3" max="3" width="8.44140625" style="53" hidden="1" customWidth="1"/>
    <col min="4" max="4" width="13.109375" style="53" hidden="1" customWidth="1"/>
    <col min="5" max="5" width="12" style="53" hidden="1" customWidth="1"/>
    <col min="6" max="6" width="10.44140625" style="53" hidden="1" customWidth="1"/>
    <col min="7" max="7" width="3.6640625" style="53" hidden="1" customWidth="1"/>
    <col min="8" max="8" width="13.109375" style="53" hidden="1" customWidth="1"/>
    <col min="9" max="9" width="12" style="53" hidden="1" customWidth="1"/>
    <col min="10" max="10" width="11.5546875" style="53" hidden="1" customWidth="1"/>
    <col min="11" max="11" width="3.6640625" style="53" hidden="1" customWidth="1"/>
    <col min="12" max="14" width="11.5546875" style="53" hidden="1" customWidth="1"/>
    <col min="15" max="15" width="3.6640625" style="53" hidden="1" customWidth="1"/>
    <col min="16" max="17" width="11.5546875" style="53" hidden="1" customWidth="1"/>
    <col min="18" max="18" width="3.6640625" style="53" hidden="1" customWidth="1"/>
    <col min="19" max="19" width="14.109375" style="53" hidden="1" customWidth="1"/>
    <col min="20" max="20" width="13.109375" style="53" hidden="1" customWidth="1"/>
    <col min="21" max="21" width="3.6640625" style="53" hidden="1" customWidth="1"/>
    <col min="22" max="22" width="14.109375" style="53" hidden="1" customWidth="1"/>
    <col min="23" max="23" width="13.109375" style="53" hidden="1" customWidth="1"/>
    <col min="24" max="24" width="3.6640625" style="53" hidden="1" customWidth="1"/>
    <col min="25" max="26" width="11.5546875" style="53" hidden="1" customWidth="1"/>
    <col min="27" max="27" width="3.6640625" style="53" hidden="1" customWidth="1"/>
    <col min="28" max="33" width="11.5546875" style="53" hidden="1" customWidth="1"/>
    <col min="34" max="34" width="11.88671875" style="53" hidden="1" customWidth="1"/>
    <col min="35" max="37" width="11.5546875" style="53" hidden="1" customWidth="1"/>
    <col min="38" max="38" width="4" style="53" hidden="1" customWidth="1"/>
    <col min="39" max="39" width="7.6640625" style="53" hidden="1" customWidth="1"/>
    <col min="40" max="40" width="12.44140625" style="53" hidden="1" customWidth="1"/>
    <col min="41" max="41" width="9.6640625" style="53" hidden="1" customWidth="1"/>
    <col min="42" max="42" width="12.44140625" style="53" hidden="1" customWidth="1"/>
    <col min="43" max="43" width="0" style="53" hidden="1" customWidth="1"/>
    <col min="44" max="16384" width="11.5546875" style="53"/>
  </cols>
  <sheetData>
    <row r="1" spans="1:42" ht="13.8" thickBot="1" x14ac:dyDescent="0.3"/>
    <row r="2" spans="1:42" ht="13.8" thickBot="1" x14ac:dyDescent="0.3">
      <c r="A2" s="170" t="s">
        <v>43</v>
      </c>
      <c r="B2" s="170"/>
      <c r="C2" s="170"/>
      <c r="E2" s="172" t="s">
        <v>44</v>
      </c>
      <c r="F2" s="173"/>
      <c r="H2" s="54" t="s">
        <v>17</v>
      </c>
      <c r="I2" s="54" t="s">
        <v>20</v>
      </c>
      <c r="J2" s="55" t="s">
        <v>23</v>
      </c>
    </row>
    <row r="3" spans="1:42" ht="14.4" thickBot="1" x14ac:dyDescent="0.35">
      <c r="A3" s="171" t="s">
        <v>45</v>
      </c>
      <c r="B3" s="171"/>
      <c r="C3" s="56">
        <f>MEDICION!C12</f>
        <v>0</v>
      </c>
      <c r="E3" s="57" t="s">
        <v>45</v>
      </c>
      <c r="F3" s="56">
        <f>MEDICION!H7</f>
        <v>0</v>
      </c>
      <c r="H3" s="58">
        <v>0</v>
      </c>
      <c r="I3" s="58">
        <v>0</v>
      </c>
      <c r="J3" s="59">
        <v>0</v>
      </c>
      <c r="M3" s="60"/>
      <c r="N3" s="61"/>
      <c r="O3" s="61"/>
      <c r="S3" s="53" t="s">
        <v>46</v>
      </c>
      <c r="T3" s="62">
        <f>ABS(IF(S9&lt;0,MIN(S8:S45),MAX(S8:S45)))</f>
        <v>0</v>
      </c>
      <c r="V3" s="53" t="s">
        <v>47</v>
      </c>
      <c r="W3" s="62">
        <f>ABS(IF(V9&lt;0,MIN(V8:V45),MAX(V8:V45)))</f>
        <v>0</v>
      </c>
      <c r="Y3" s="53" t="s">
        <v>48</v>
      </c>
      <c r="Z3" s="62">
        <f>MAX(Y8:Y41)</f>
        <v>0</v>
      </c>
      <c r="AB3" s="53" t="s">
        <v>46</v>
      </c>
      <c r="AC3" s="62" t="e">
        <f>MAX(AB8:AB39)</f>
        <v>#VALUE!</v>
      </c>
      <c r="AI3" s="60" t="s">
        <v>49</v>
      </c>
      <c r="AJ3" s="63">
        <f>MEDICION!S89/100</f>
        <v>0.04</v>
      </c>
      <c r="AN3" s="60" t="s">
        <v>17</v>
      </c>
      <c r="AO3" s="60" t="s">
        <v>20</v>
      </c>
      <c r="AP3" s="60" t="s">
        <v>23</v>
      </c>
    </row>
    <row r="4" spans="1:42" x14ac:dyDescent="0.25">
      <c r="A4" s="171" t="s">
        <v>50</v>
      </c>
      <c r="B4" s="171"/>
      <c r="C4" s="56">
        <f>MEDICION!C13</f>
        <v>0</v>
      </c>
      <c r="D4" s="64"/>
      <c r="E4" s="57" t="s">
        <v>50</v>
      </c>
      <c r="F4" s="56">
        <f>MEDICION!H8</f>
        <v>0</v>
      </c>
      <c r="S4" s="53" t="s">
        <v>51</v>
      </c>
      <c r="T4" s="62">
        <f>ABS(IF(T9&lt;0,MIN(T8:T40),MAX(T8:T40)))</f>
        <v>0</v>
      </c>
      <c r="V4" s="53" t="s">
        <v>52</v>
      </c>
      <c r="W4" s="62">
        <f>ABS(IF(W9&lt;0,MIN(W8:W39),MAX(W8:W39)))</f>
        <v>0</v>
      </c>
      <c r="Y4" s="53" t="s">
        <v>53</v>
      </c>
      <c r="Z4" s="62">
        <f>MIN(Z8:Z38)</f>
        <v>0</v>
      </c>
      <c r="AB4" s="53" t="s">
        <v>51</v>
      </c>
      <c r="AC4" s="62">
        <f>MIN(AC8:AC43)</f>
        <v>0</v>
      </c>
      <c r="AI4" s="60" t="s">
        <v>46</v>
      </c>
      <c r="AJ4" s="62">
        <f>MAX(AJ8:AJ45)</f>
        <v>0</v>
      </c>
      <c r="AM4" s="60" t="s">
        <v>54</v>
      </c>
      <c r="AN4" s="65">
        <f>IF($C3&lt;=90,MAX(MEDICION!$I$19:$I$49),IF(AND($C3&gt;90,$C3&lt;=180),MIN(MEDICION!$I$19:$I$49),IF(AND($C3&gt;180,$C3&lt;=270),MIN(MEDICION!$I$19:$I$49),IF(AND($C3&gt;270,$C3&lt;=360),MAX(MEDICION!$I$19:$I$49)))))</f>
        <v>0</v>
      </c>
      <c r="AO4" s="53">
        <f>IF($C3&lt;=90,MAX(MEDICION!$G$19:$G$49),IF(AND($C3&gt;90,$C3&lt;=180),MAX(MEDICION!$G$19:$G$49),IF(AND($C3&gt;180,$C3&lt;=270),MIN(MEDICION!$G$19:$G$49),IF(AND($C3&gt;270,$C3&lt;=360),MIN(MEDICION!$G$19:$G$49)))))</f>
        <v>0</v>
      </c>
      <c r="AP4" s="53">
        <f>+(MIN(MEDICION!$K$19:$K$49))</f>
        <v>0</v>
      </c>
    </row>
    <row r="5" spans="1:42" ht="13.8" thickBot="1" x14ac:dyDescent="0.3">
      <c r="A5" s="64"/>
      <c r="B5" s="64"/>
      <c r="C5" s="64"/>
      <c r="D5" s="64"/>
      <c r="E5" s="64"/>
      <c r="F5" s="64"/>
    </row>
    <row r="6" spans="1:42" ht="13.8" thickBot="1" x14ac:dyDescent="0.3">
      <c r="A6" s="174" t="s">
        <v>55</v>
      </c>
      <c r="B6" s="175"/>
      <c r="C6" s="175"/>
      <c r="D6" s="175"/>
      <c r="E6" s="175"/>
      <c r="F6" s="176"/>
      <c r="H6" s="167" t="s">
        <v>56</v>
      </c>
      <c r="I6" s="168"/>
      <c r="J6" s="169"/>
      <c r="L6" s="179" t="s">
        <v>57</v>
      </c>
      <c r="M6" s="180"/>
      <c r="N6" s="181"/>
      <c r="P6" s="182" t="s">
        <v>58</v>
      </c>
      <c r="Q6" s="183"/>
      <c r="S6" s="177" t="s">
        <v>59</v>
      </c>
      <c r="T6" s="178"/>
      <c r="V6" s="177" t="s">
        <v>60</v>
      </c>
      <c r="W6" s="178"/>
      <c r="Y6" s="177" t="s">
        <v>61</v>
      </c>
      <c r="Z6" s="178"/>
      <c r="AB6" s="177" t="s">
        <v>62</v>
      </c>
      <c r="AC6" s="178"/>
      <c r="AE6" s="164" t="s">
        <v>63</v>
      </c>
      <c r="AF6" s="165"/>
      <c r="AG6" s="165"/>
      <c r="AI6" s="164" t="s">
        <v>64</v>
      </c>
      <c r="AJ6" s="165"/>
      <c r="AL6" s="166" t="s">
        <v>65</v>
      </c>
      <c r="AM6" s="166"/>
      <c r="AN6" s="166"/>
      <c r="AO6" s="166"/>
      <c r="AP6" s="166"/>
    </row>
    <row r="7" spans="1:42" ht="15.6" thickBot="1" x14ac:dyDescent="0.4">
      <c r="A7" s="66" t="s">
        <v>66</v>
      </c>
      <c r="B7" s="66" t="s">
        <v>67</v>
      </c>
      <c r="C7" s="67" t="s">
        <v>68</v>
      </c>
      <c r="D7" s="66" t="s">
        <v>17</v>
      </c>
      <c r="E7" s="66" t="s">
        <v>20</v>
      </c>
      <c r="F7" s="68" t="s">
        <v>23</v>
      </c>
      <c r="H7" s="67" t="s">
        <v>17</v>
      </c>
      <c r="I7" s="66" t="s">
        <v>20</v>
      </c>
      <c r="J7" s="66" t="s">
        <v>23</v>
      </c>
      <c r="L7" s="69" t="s">
        <v>69</v>
      </c>
      <c r="M7" s="70" t="s">
        <v>70</v>
      </c>
      <c r="N7" s="71" t="s">
        <v>71</v>
      </c>
      <c r="P7" s="69" t="s">
        <v>35</v>
      </c>
      <c r="Q7" s="71" t="s">
        <v>72</v>
      </c>
      <c r="S7" s="69" t="s">
        <v>73</v>
      </c>
      <c r="T7" s="71" t="s">
        <v>74</v>
      </c>
      <c r="V7" s="69" t="s">
        <v>73</v>
      </c>
      <c r="W7" s="71" t="s">
        <v>74</v>
      </c>
      <c r="Y7" s="69" t="s">
        <v>75</v>
      </c>
      <c r="Z7" s="71" t="s">
        <v>76</v>
      </c>
      <c r="AB7" s="72" t="s">
        <v>75</v>
      </c>
      <c r="AC7" s="73" t="s">
        <v>76</v>
      </c>
      <c r="AE7" s="72" t="s">
        <v>77</v>
      </c>
      <c r="AF7" s="72" t="s">
        <v>35</v>
      </c>
      <c r="AG7" s="73" t="s">
        <v>78</v>
      </c>
      <c r="AI7" s="72" t="s">
        <v>77</v>
      </c>
      <c r="AJ7" s="72" t="s">
        <v>35</v>
      </c>
      <c r="AL7" s="74" t="s">
        <v>79</v>
      </c>
      <c r="AM7" s="74" t="s">
        <v>35</v>
      </c>
      <c r="AN7" s="75" t="s">
        <v>17</v>
      </c>
      <c r="AO7" s="75" t="s">
        <v>20</v>
      </c>
      <c r="AP7" s="76" t="s">
        <v>23</v>
      </c>
    </row>
    <row r="8" spans="1:42" x14ac:dyDescent="0.25">
      <c r="A8" s="77" t="str">
        <f>IF(MEDICION!C19="","",MEDICION!C19)</f>
        <v/>
      </c>
      <c r="B8" s="105" t="str">
        <f>IF(MEDICION!D19="","",MEDICION!D19)</f>
        <v/>
      </c>
      <c r="C8" s="78" t="str">
        <f>IF(MEDICION!E19="","",MEDICION!E19)</f>
        <v/>
      </c>
      <c r="D8" s="79">
        <f>$H$3</f>
        <v>0</v>
      </c>
      <c r="E8" s="79">
        <f>$I$3</f>
        <v>0</v>
      </c>
      <c r="F8" s="80">
        <f>J3</f>
        <v>0</v>
      </c>
      <c r="H8" s="81">
        <f>$H$3</f>
        <v>0</v>
      </c>
      <c r="I8" s="79">
        <f>$I$3</f>
        <v>0</v>
      </c>
      <c r="J8" s="80">
        <f>$J$3</f>
        <v>0</v>
      </c>
      <c r="L8" s="82" t="str">
        <f t="shared" ref="L8:N9" si="0">IF($A8="","",ABS(D8-H8))</f>
        <v/>
      </c>
      <c r="M8" s="83" t="str">
        <f t="shared" si="0"/>
        <v/>
      </c>
      <c r="N8" s="84" t="str">
        <f t="shared" si="0"/>
        <v/>
      </c>
      <c r="P8" s="85" t="str">
        <f>IF(A8="","",(SQRT(L8^2+M8^2+N8^2)))</f>
        <v/>
      </c>
      <c r="Q8" s="86">
        <v>0</v>
      </c>
      <c r="R8" s="87"/>
      <c r="S8" s="82" t="str">
        <f>IF(A8="","",D8-$D$8)</f>
        <v/>
      </c>
      <c r="T8" s="84" t="str">
        <f>IF(B8="","",$E$8-E8)</f>
        <v/>
      </c>
      <c r="U8" s="87"/>
      <c r="V8" s="82" t="str">
        <f>IF(A8="","",H8-$H$8)</f>
        <v/>
      </c>
      <c r="W8" s="84" t="str">
        <f>IF(A8="","",I8-$I$8)</f>
        <v/>
      </c>
      <c r="X8" s="87"/>
      <c r="Y8" s="88" t="str">
        <f>IF(A8="","",ROUND(SQRT(T8^2+S8^2),2))</f>
        <v/>
      </c>
      <c r="Z8" s="89" t="str">
        <f>IF(A8="","",F8-$F$8)</f>
        <v/>
      </c>
      <c r="AA8" s="87"/>
      <c r="AB8" s="88" t="e">
        <f>IF(D8="","",ROUND(SQRT(W8^2+V8^2),2))</f>
        <v>#VALUE!</v>
      </c>
      <c r="AC8" s="89" t="str">
        <f>IF(A8="","",J8-$J$8)</f>
        <v/>
      </c>
      <c r="AE8" s="90" t="str">
        <f>IF(A8="","",-A8)</f>
        <v/>
      </c>
      <c r="AF8" s="88" t="str">
        <f>IF(C8="","",P8)</f>
        <v/>
      </c>
      <c r="AG8" s="89">
        <f>+IF(OR(AF8=0,AF8=""),0,ABS((AF8*30)/A8))</f>
        <v>0</v>
      </c>
      <c r="AI8" s="90" t="str">
        <f>IF(A8="","",A8)</f>
        <v/>
      </c>
      <c r="AJ8" s="88" t="str">
        <f>IF(AI8="","",($AJ$3*AI8))</f>
        <v/>
      </c>
      <c r="AL8" s="91">
        <v>0</v>
      </c>
      <c r="AM8" s="92">
        <f>$AJ$4</f>
        <v>0</v>
      </c>
      <c r="AN8" s="93">
        <f>$AN$4+(SIN(RADIANS(AL8))*AM8)</f>
        <v>0</v>
      </c>
      <c r="AO8" s="93">
        <f>$AO$4+(COS(RADIANS(AL8))*AM8)</f>
        <v>0</v>
      </c>
      <c r="AP8" s="94">
        <f>$AP$4+(SIN(RADIANS(AL8))*AM8)</f>
        <v>0</v>
      </c>
    </row>
    <row r="9" spans="1:42" x14ac:dyDescent="0.25">
      <c r="A9" s="77" t="str">
        <f>IF(MEDICION!C20="","",MEDICION!C20)</f>
        <v/>
      </c>
      <c r="B9" s="105" t="str">
        <f>IF(MEDICION!D20="","",MEDICION!D20)</f>
        <v/>
      </c>
      <c r="C9" s="78" t="str">
        <f>IF(MEDICION!E20="","",MEDICION!E20)</f>
        <v/>
      </c>
      <c r="D9" s="95" t="str">
        <f>IF(A9="","",IF(C9&lt;=90,D8+((COS(B9/57.2957795130823))*(A9-A8)*(SIN(-(C9-90)/57.2957795130823))),IF(AND(C9&gt;90,C9&lt;=180),D8-((COS(B9/57.2957795130823))*(A9-A8)*(SIN(-(C9-90)/57.2957795130823))),IF(AND(C9&gt;180,C9&lt;=270),D8-((COS(B9/57.2957795130823))*(A9-A8)*(SIN(-(C9-90)/57.2957795130823))),IF(AND(C9&gt;270,C9&lt;=360),D8+((COS(B9/57.2957795130823))*(A9-A8)*(SIN(-(C9-90)/57.2957795130823))))))))</f>
        <v/>
      </c>
      <c r="E9" s="95" t="str">
        <f>IF(A9="","",IF(C9&lt;=90,E8+((COS(B9/57.2957795130823)*(A9-A8)*COS(-(C9-90)/57.2957795130823))),IF(AND(C9&gt;90,C9&lt;=180),E8+((COS(B9/57.2957795130823)*(A9-A8)*COS(-(C9-90)/57.2957795130823))),IF(AND(C9&gt;180,C9&lt;=270),E8-((COS(B9/57.2957795130823)*(A9-A8)*COS(-(C9-90)/57.2957795130823))),IF(AND(C9&gt;270,C9&lt;=360),E8-((COS(B9/57.2957795130823)*(A9-A8)*COS(-(C9-90)/57.2957795130823))))))))</f>
        <v/>
      </c>
      <c r="F9" s="96" t="str">
        <f>IF(A9="","",SIN(RADIANS(B9))*(A9-A8)+F8)</f>
        <v/>
      </c>
      <c r="H9" s="97" t="str">
        <f>IF(A9="","",IF(A9="","",IF($C$3&lt;=90,H8+((COS($C$4/57.2957795130823))*(A9-A8)*(SIN(-($C$3-90)/57.2957795130823))),IF(AND($C$3&gt;90,$C$3&lt;=180),H8-((COS($C$4/57.2957795130823))*(A9-A8)*(SIN(-($C$3-90)/57.2957795130823))),IF(AND($C$3&gt;180,$C$3&lt;=270),H8-((COS($C$4/57.2957795130823))*(A9-A8)*(SIN(-($C$3-90)/57.2957795130823))),IF(AND($C$3&gt;270,$C$3&lt;=360),H8+((COS($C$4/57.2957795130823))*(A9-A8)*(SIN(-($C$3-90)/57.2957795130823)))))))))</f>
        <v/>
      </c>
      <c r="I9" s="79" t="str">
        <f>IF(A9="","",IF(A9="","",IF($C$3&lt;=90,I8+((COS($C$4/57.2957795130823)*(A9-A8)*COS(-($C$3-90)/57.2957795130823))),IF(AND($C$3&gt;90,$C$3&lt;=180),I8+((COS($C$4/57.2957795130823)*(A9-A8)*COS(-($C$3-90)/57.2957795130823))),IF(AND($C$3&gt;180,$C$3&lt;=270),I8-((COS($C$4/57.2957795130823)*(A9-A8)*COS(-($C$3-90)/57.2957795130823))),IF(AND($C$3&gt;270,$C$3&lt;=360),I8-((COS($C$4/57.2957795130823)*(A9-A8)*COS(-($C$3-90)/57.2957795130823)))))))))</f>
        <v/>
      </c>
      <c r="J9" s="80" t="str">
        <f>IF(A9="","",(SIN($C$4/57.2957795130823)*(A9-A8))+J8)</f>
        <v/>
      </c>
      <c r="L9" s="88" t="str">
        <f>IF($A9="","",ABS(D9-H9))</f>
        <v/>
      </c>
      <c r="M9" s="98" t="str">
        <f>IF($A9="","",ABS(E9-I9))</f>
        <v/>
      </c>
      <c r="N9" s="89" t="str">
        <f t="shared" si="0"/>
        <v/>
      </c>
      <c r="P9" s="85" t="str">
        <f>IF(A9="","",(SQRT(L9^2+M9^2+N9^2)))</f>
        <v/>
      </c>
      <c r="Q9" s="99" t="str">
        <f>IF(N9="","",P9/A9)</f>
        <v/>
      </c>
      <c r="R9" s="87"/>
      <c r="S9" s="88" t="str">
        <f>IF(A9="","",IF(C9&lt;=90,$D$8+D9,IF(AND(C9&gt;90,C9&lt;=180),$D$8-D9,IF(AND(C9&gt;180,C9&lt;=270),$D$8-D9,IF(AND(C9&gt;270,C9&lt;=360),$D$8+D9)))))</f>
        <v/>
      </c>
      <c r="T9" s="89" t="str">
        <f>IF(A9="","",IF(C9&lt;=90,$E$8+E9,IF(AND(C9&gt;90,C9&lt;=180),$E$8+E9,IF(AND(C9&gt;180,C9&lt;=270),$E$8-E9,IF(AND(C9&gt;270,C9&lt;=360),$E$8-E9)))))</f>
        <v/>
      </c>
      <c r="U9" s="87"/>
      <c r="V9" s="85" t="str">
        <f>IF(A9="","",IF(C9&lt;=90,$H$8+H9,IF(AND(C9&gt;90,C9&lt;=180),$H$8-H9,IF(AND(C9&gt;180,C9&lt;=270),$H$8-H9,IF(AND(C9&gt;270,C9&lt;=360),-$H$8+H9)))))</f>
        <v/>
      </c>
      <c r="W9" s="89" t="str">
        <f>IF(A9="","",IF(C9&lt;=90,$I$8+I9,IF(AND(C9&gt;90,C9&lt;=180),-$I$8+I9,IF(AND(C9&gt;180,C9&lt;=270),$I$8-I9,IF(AND(C9&gt;270,C9&lt;=360),$I$8-I9)))))</f>
        <v/>
      </c>
      <c r="X9" s="87"/>
      <c r="Y9" s="88" t="str">
        <f>IF(A9="","",ROUND(SQRT(T9^2+S9^2),2))</f>
        <v/>
      </c>
      <c r="Z9" s="89" t="str">
        <f>IF(A9="","",F9-$F$8)</f>
        <v/>
      </c>
      <c r="AA9" s="87"/>
      <c r="AB9" s="88" t="str">
        <f>IF(D9="","",ROUND(SQRT(W9^2+V9^2),2))</f>
        <v/>
      </c>
      <c r="AC9" s="89" t="str">
        <f>IF(A9="","",J9-$J$8)</f>
        <v/>
      </c>
      <c r="AE9" s="90" t="str">
        <f t="shared" ref="AE9:AE45" si="1">IF(A9="","",-A9)</f>
        <v/>
      </c>
      <c r="AF9" s="88" t="str">
        <f>IF(C9="","",P9)</f>
        <v/>
      </c>
      <c r="AG9" s="89">
        <f>+IF(OR(AF9=0,AF9=""),0,ABS((AF9*100)/A9))</f>
        <v>0</v>
      </c>
      <c r="AI9" s="90" t="str">
        <f>IF(A9="","",A9)</f>
        <v/>
      </c>
      <c r="AJ9" s="88" t="str">
        <f t="shared" ref="AJ9:AJ45" si="2">IF(AI9="","",($AJ$3*AI9))</f>
        <v/>
      </c>
      <c r="AL9" s="91">
        <v>15</v>
      </c>
      <c r="AM9" s="92">
        <f t="shared" ref="AM9:AM32" si="3">$AJ$4</f>
        <v>0</v>
      </c>
      <c r="AN9" s="93">
        <f t="shared" ref="AN9:AN32" si="4">$AN$4+(SIN(RADIANS(AL9))*AM9)</f>
        <v>0</v>
      </c>
      <c r="AO9" s="93">
        <f t="shared" ref="AO9:AO32" si="5">$AO$4+(COS(RADIANS(AL9))*AM9)</f>
        <v>0</v>
      </c>
      <c r="AP9" s="94">
        <f t="shared" ref="AP9:AP32" si="6">$AP$4+(SIN(RADIANS(AL9))*AM9)</f>
        <v>0</v>
      </c>
    </row>
    <row r="10" spans="1:42" x14ac:dyDescent="0.25">
      <c r="A10" s="77" t="str">
        <f>IF(MEDICION!C21="","",MEDICION!C21)</f>
        <v/>
      </c>
      <c r="B10" s="105" t="str">
        <f>IF(MEDICION!D21="","",MEDICION!D21)</f>
        <v/>
      </c>
      <c r="C10" s="78" t="str">
        <f>IF(MEDICION!E21="","",MEDICION!E21)</f>
        <v/>
      </c>
      <c r="D10" s="95" t="str">
        <f t="shared" ref="D10:D45" si="7">IF(A10="","",IF(C10&lt;=90,D9+((COS(B10/57.2957795130823))*(A10-A9)*(SIN(-(C10-90)/57.2957795130823))),IF(AND(C10&gt;90,C10&lt;=180),D9-((COS(B10/57.2957795130823))*(A10-A9)*(SIN(-(C10-90)/57.2957795130823))),IF(AND(C10&gt;180,C10&lt;=270),D9-((COS(B10/57.2957795130823))*(A10-A9)*(SIN(-(C10-90)/57.2957795130823))),IF(AND(C10&gt;270,C10&lt;=360),D9+((COS(B10/57.2957795130823))*(A10-A9)*(SIN(-(C10-90)/57.2957795130823))))))))</f>
        <v/>
      </c>
      <c r="E10" s="95" t="str">
        <f t="shared" ref="E10:E45" si="8">IF(A10="","",IF(C10&lt;=90,E9+((COS(B10/57.2957795130823)*(A10-A9)*COS(-(C10-90)/57.2957795130823))),IF(AND(C10&gt;90,C10&lt;=180),E9+((COS(B10/57.2957795130823)*(A10-A9)*COS(-(C10-90)/57.2957795130823))),IF(AND(C10&gt;180,C10&lt;=270),E9-((COS(B10/57.2957795130823)*(A10-A9)*COS(-(C10-90)/57.2957795130823))),IF(AND(C10&gt;270,C10&lt;=360),E9-((COS(B10/57.2957795130823)*(A10-A9)*COS(-(C10-90)/57.2957795130823))))))))</f>
        <v/>
      </c>
      <c r="F10" s="96" t="str">
        <f t="shared" ref="F10:F38" si="9">IF(A10="","",SIN(RADIANS(B10))*(A10-A9)+F9)</f>
        <v/>
      </c>
      <c r="H10" s="97" t="str">
        <f t="shared" ref="H10:H37" si="10">IF(A10="","",IF(A10="","",IF($C$3&lt;=90,H9+((COS($C$4/57.2957795130823))*(A10-A9)*(SIN(-($C$3-90)/57.2957795130823))),IF(AND($C$3&gt;90,$C$3&lt;=180),H9-((COS($C$4/57.2957795130823))*(A10-A9)*(SIN(-($C$3-90)/57.2957795130823))),IF(AND($C$3&gt;180,$C$3&lt;=270),H9-((COS($C$4/57.2957795130823))*(A10-A9)*(SIN(-($C$3-90)/57.2957795130823))),IF(AND($C$3&gt;270,$C$3&lt;=360),H9+((COS($C$4/57.2957795130823))*(A10-A9)*(SIN(-($C$3-90)/57.2957795130823)))))))))</f>
        <v/>
      </c>
      <c r="I10" s="79" t="str">
        <f t="shared" ref="I10:I37" si="11">IF(A10="","",IF(A10="","",IF($C$3&lt;=90,I9+((COS($C$4/57.2957795130823)*(A10-A9)*COS(-($C$3-90)/57.2957795130823))),IF(AND($C$3&gt;90,$C$3&lt;=180),I9+((COS($C$4/57.2957795130823)*(A10-A9)*COS(-($C$3-90)/57.2957795130823))),IF(AND($C$3&gt;180,$C$3&lt;=270),I9-((COS($C$4/57.2957795130823)*(A10-A9)*COS(-($C$3-90)/57.2957795130823))),IF(AND($C$3&gt;270,$C$3&lt;=360),I9-((COS($C$4/57.2957795130823)*(A10-A9)*COS(-($C$3-90)/57.2957795130823)))))))))</f>
        <v/>
      </c>
      <c r="J10" s="80" t="str">
        <f t="shared" ref="J10:J37" si="12">IF(A10="","",(SIN($C$4/57.2957795130823)*(A10-A9))+J9)</f>
        <v/>
      </c>
      <c r="L10" s="88" t="str">
        <f t="shared" ref="L10:L37" si="13">IF($A10="","",ABS(D10-H10))</f>
        <v/>
      </c>
      <c r="M10" s="98" t="str">
        <f t="shared" ref="M10:M37" si="14">IF($A10="","",ABS(E10-I10))</f>
        <v/>
      </c>
      <c r="N10" s="89" t="str">
        <f t="shared" ref="N10:N37" si="15">IF($A10="","",ABS(F10-J10))</f>
        <v/>
      </c>
      <c r="P10" s="85" t="str">
        <f t="shared" ref="P10:P37" si="16">IF(A10="","",(SQRT(L10^2+M10^2+N10^2)))</f>
        <v/>
      </c>
      <c r="Q10" s="99" t="str">
        <f t="shared" ref="Q10:Q37" si="17">IF(N10="","",P10/A10)</f>
        <v/>
      </c>
      <c r="R10" s="87"/>
      <c r="S10" s="88" t="str">
        <f t="shared" ref="S10:S45" si="18">IF(A10="","",IF(C10&lt;=90,$D$8+D10,IF(AND(C10&gt;90,C10&lt;=180),$D$8-D10,IF(AND(C10&gt;180,C10&lt;=270),$D$8-D10,IF(AND(C10&gt;270,C10&lt;=360),$D$8+D10)))))</f>
        <v/>
      </c>
      <c r="T10" s="89" t="str">
        <f t="shared" ref="T10:T45" si="19">IF(A10="","",IF(C10&lt;=90,$E$8+E10,IF(AND(C10&gt;90,C10&lt;=180),$E$8+E10,IF(AND(C10&gt;180,C10&lt;=270),$E$8-E10,IF(AND(C10&gt;270,C10&lt;=360),$E$8-E10)))))</f>
        <v/>
      </c>
      <c r="U10" s="87"/>
      <c r="V10" s="85" t="str">
        <f t="shared" ref="V10:V37" si="20">IF(A10="","",IF(C10&lt;=90,$H$8+H10,IF(AND(C10&gt;90,C10&lt;=180),$H$8-H10,IF(AND(C10&gt;180,C10&lt;=270),$H$8-H10,IF(AND(C10&gt;270,C10&lt;=360),-$H$8+H10)))))</f>
        <v/>
      </c>
      <c r="W10" s="89" t="str">
        <f t="shared" ref="W10:W38" si="21">IF(A10="","",IF(C10&lt;=90,$I$8+I10,IF(AND(C10&gt;90,C10&lt;=180),-$I$8+I10,IF(AND(C10&gt;180,C10&lt;=270),$I$8-I10,IF(AND(C10&gt;270,C10&lt;=360),$I$8-I10)))))</f>
        <v/>
      </c>
      <c r="X10" s="87"/>
      <c r="Y10" s="88" t="str">
        <f t="shared" ref="Y10:Y37" si="22">IF(A10="","",ROUND(SQRT(T10^2+S10^2),2))</f>
        <v/>
      </c>
      <c r="Z10" s="89" t="str">
        <f t="shared" ref="Z10:Z37" si="23">IF(A10="","",F10-$F$8)</f>
        <v/>
      </c>
      <c r="AA10" s="87"/>
      <c r="AB10" s="88" t="str">
        <f t="shared" ref="AB10:AB37" si="24">IF(D10="","",ROUND(SQRT(W10^2+V10^2),2))</f>
        <v/>
      </c>
      <c r="AC10" s="89" t="str">
        <f t="shared" ref="AC10:AC37" si="25">IF(A10="","",J10-$J$8)</f>
        <v/>
      </c>
      <c r="AE10" s="90" t="str">
        <f t="shared" si="1"/>
        <v/>
      </c>
      <c r="AF10" s="88" t="str">
        <f t="shared" ref="AF10:AF45" si="26">IF(C10="","",P10)</f>
        <v/>
      </c>
      <c r="AG10" s="89">
        <f t="shared" ref="AG10:AG22" si="27">+IF(OR(AF10=0,AF10=""),0,ABS((AF10*100)/A10))</f>
        <v>0</v>
      </c>
      <c r="AI10" s="90" t="str">
        <f t="shared" ref="AI10:AI45" si="28">IF(A10="","",A10)</f>
        <v/>
      </c>
      <c r="AJ10" s="88" t="str">
        <f t="shared" si="2"/>
        <v/>
      </c>
      <c r="AL10" s="91">
        <v>30</v>
      </c>
      <c r="AM10" s="92">
        <f t="shared" si="3"/>
        <v>0</v>
      </c>
      <c r="AN10" s="93">
        <f t="shared" si="4"/>
        <v>0</v>
      </c>
      <c r="AO10" s="93">
        <f t="shared" si="5"/>
        <v>0</v>
      </c>
      <c r="AP10" s="94">
        <f t="shared" si="6"/>
        <v>0</v>
      </c>
    </row>
    <row r="11" spans="1:42" x14ac:dyDescent="0.25">
      <c r="A11" s="77" t="str">
        <f>IF(MEDICION!C22="","",MEDICION!C22)</f>
        <v/>
      </c>
      <c r="B11" s="105" t="str">
        <f>IF(MEDICION!D22="","",MEDICION!D22)</f>
        <v/>
      </c>
      <c r="C11" s="78" t="str">
        <f>IF(MEDICION!E22="","",MEDICION!E22)</f>
        <v/>
      </c>
      <c r="D11" s="95" t="str">
        <f t="shared" si="7"/>
        <v/>
      </c>
      <c r="E11" s="95" t="str">
        <f t="shared" si="8"/>
        <v/>
      </c>
      <c r="F11" s="96" t="str">
        <f t="shared" si="9"/>
        <v/>
      </c>
      <c r="H11" s="97" t="str">
        <f t="shared" si="10"/>
        <v/>
      </c>
      <c r="I11" s="79" t="str">
        <f t="shared" si="11"/>
        <v/>
      </c>
      <c r="J11" s="80" t="str">
        <f t="shared" si="12"/>
        <v/>
      </c>
      <c r="L11" s="88" t="str">
        <f t="shared" si="13"/>
        <v/>
      </c>
      <c r="M11" s="98" t="str">
        <f t="shared" si="14"/>
        <v/>
      </c>
      <c r="N11" s="89" t="str">
        <f t="shared" si="15"/>
        <v/>
      </c>
      <c r="P11" s="85" t="str">
        <f t="shared" si="16"/>
        <v/>
      </c>
      <c r="Q11" s="99" t="str">
        <f t="shared" si="17"/>
        <v/>
      </c>
      <c r="R11" s="87"/>
      <c r="S11" s="88" t="str">
        <f t="shared" si="18"/>
        <v/>
      </c>
      <c r="T11" s="89" t="str">
        <f t="shared" si="19"/>
        <v/>
      </c>
      <c r="U11" s="87"/>
      <c r="V11" s="85" t="str">
        <f t="shared" si="20"/>
        <v/>
      </c>
      <c r="W11" s="89" t="str">
        <f t="shared" si="21"/>
        <v/>
      </c>
      <c r="X11" s="87"/>
      <c r="Y11" s="88" t="str">
        <f t="shared" si="22"/>
        <v/>
      </c>
      <c r="Z11" s="89" t="str">
        <f t="shared" si="23"/>
        <v/>
      </c>
      <c r="AA11" s="87"/>
      <c r="AB11" s="88" t="str">
        <f t="shared" si="24"/>
        <v/>
      </c>
      <c r="AC11" s="89" t="str">
        <f t="shared" si="25"/>
        <v/>
      </c>
      <c r="AE11" s="90" t="str">
        <f t="shared" si="1"/>
        <v/>
      </c>
      <c r="AF11" s="88" t="str">
        <f t="shared" si="26"/>
        <v/>
      </c>
      <c r="AG11" s="89">
        <f t="shared" si="27"/>
        <v>0</v>
      </c>
      <c r="AI11" s="90" t="str">
        <f t="shared" si="28"/>
        <v/>
      </c>
      <c r="AJ11" s="88" t="str">
        <f t="shared" si="2"/>
        <v/>
      </c>
      <c r="AL11" s="91">
        <v>45</v>
      </c>
      <c r="AM11" s="92">
        <f t="shared" si="3"/>
        <v>0</v>
      </c>
      <c r="AN11" s="93">
        <f t="shared" si="4"/>
        <v>0</v>
      </c>
      <c r="AO11" s="93">
        <f t="shared" si="5"/>
        <v>0</v>
      </c>
      <c r="AP11" s="94">
        <f t="shared" si="6"/>
        <v>0</v>
      </c>
    </row>
    <row r="12" spans="1:42" x14ac:dyDescent="0.25">
      <c r="A12" s="77" t="str">
        <f>IF(MEDICION!C23="","",MEDICION!C23)</f>
        <v/>
      </c>
      <c r="B12" s="105" t="str">
        <f>IF(MEDICION!D23="","",MEDICION!D23)</f>
        <v/>
      </c>
      <c r="C12" s="78" t="str">
        <f>IF(MEDICION!E23="","",MEDICION!E23)</f>
        <v/>
      </c>
      <c r="D12" s="95" t="str">
        <f t="shared" si="7"/>
        <v/>
      </c>
      <c r="E12" s="95" t="str">
        <f t="shared" si="8"/>
        <v/>
      </c>
      <c r="F12" s="96" t="str">
        <f t="shared" si="9"/>
        <v/>
      </c>
      <c r="H12" s="97" t="str">
        <f t="shared" si="10"/>
        <v/>
      </c>
      <c r="I12" s="79" t="str">
        <f t="shared" si="11"/>
        <v/>
      </c>
      <c r="J12" s="80" t="str">
        <f t="shared" si="12"/>
        <v/>
      </c>
      <c r="L12" s="88" t="str">
        <f t="shared" si="13"/>
        <v/>
      </c>
      <c r="M12" s="98" t="str">
        <f t="shared" si="14"/>
        <v/>
      </c>
      <c r="N12" s="89" t="str">
        <f t="shared" si="15"/>
        <v/>
      </c>
      <c r="P12" s="85" t="str">
        <f t="shared" si="16"/>
        <v/>
      </c>
      <c r="Q12" s="99" t="str">
        <f t="shared" si="17"/>
        <v/>
      </c>
      <c r="R12" s="87"/>
      <c r="S12" s="88" t="str">
        <f t="shared" si="18"/>
        <v/>
      </c>
      <c r="T12" s="89" t="str">
        <f t="shared" si="19"/>
        <v/>
      </c>
      <c r="U12" s="87"/>
      <c r="V12" s="85" t="str">
        <f t="shared" si="20"/>
        <v/>
      </c>
      <c r="W12" s="89" t="str">
        <f t="shared" si="21"/>
        <v/>
      </c>
      <c r="X12" s="87"/>
      <c r="Y12" s="88" t="str">
        <f t="shared" si="22"/>
        <v/>
      </c>
      <c r="Z12" s="89" t="str">
        <f t="shared" si="23"/>
        <v/>
      </c>
      <c r="AA12" s="87"/>
      <c r="AB12" s="88" t="str">
        <f t="shared" si="24"/>
        <v/>
      </c>
      <c r="AC12" s="89" t="str">
        <f t="shared" si="25"/>
        <v/>
      </c>
      <c r="AE12" s="90" t="str">
        <f t="shared" si="1"/>
        <v/>
      </c>
      <c r="AF12" s="88" t="str">
        <f t="shared" si="26"/>
        <v/>
      </c>
      <c r="AG12" s="89">
        <f t="shared" si="27"/>
        <v>0</v>
      </c>
      <c r="AI12" s="90" t="str">
        <f t="shared" si="28"/>
        <v/>
      </c>
      <c r="AJ12" s="88" t="str">
        <f t="shared" si="2"/>
        <v/>
      </c>
      <c r="AL12" s="91">
        <v>60</v>
      </c>
      <c r="AM12" s="92">
        <f t="shared" si="3"/>
        <v>0</v>
      </c>
      <c r="AN12" s="93">
        <f t="shared" si="4"/>
        <v>0</v>
      </c>
      <c r="AO12" s="93">
        <f t="shared" si="5"/>
        <v>0</v>
      </c>
      <c r="AP12" s="94">
        <f t="shared" si="6"/>
        <v>0</v>
      </c>
    </row>
    <row r="13" spans="1:42" x14ac:dyDescent="0.25">
      <c r="A13" s="77" t="str">
        <f>IF(MEDICION!C24="","",MEDICION!C24)</f>
        <v/>
      </c>
      <c r="B13" s="105" t="str">
        <f>IF(MEDICION!D24="","",MEDICION!D24)</f>
        <v/>
      </c>
      <c r="C13" s="78" t="str">
        <f>IF(MEDICION!E24="","",MEDICION!E24)</f>
        <v/>
      </c>
      <c r="D13" s="95" t="str">
        <f t="shared" si="7"/>
        <v/>
      </c>
      <c r="E13" s="95" t="str">
        <f t="shared" si="8"/>
        <v/>
      </c>
      <c r="F13" s="96" t="str">
        <f t="shared" si="9"/>
        <v/>
      </c>
      <c r="H13" s="97" t="str">
        <f t="shared" si="10"/>
        <v/>
      </c>
      <c r="I13" s="79" t="str">
        <f t="shared" si="11"/>
        <v/>
      </c>
      <c r="J13" s="80" t="str">
        <f t="shared" si="12"/>
        <v/>
      </c>
      <c r="L13" s="88" t="str">
        <f t="shared" si="13"/>
        <v/>
      </c>
      <c r="M13" s="98" t="str">
        <f t="shared" si="14"/>
        <v/>
      </c>
      <c r="N13" s="89" t="str">
        <f t="shared" si="15"/>
        <v/>
      </c>
      <c r="P13" s="100" t="str">
        <f t="shared" si="16"/>
        <v/>
      </c>
      <c r="Q13" s="101" t="str">
        <f t="shared" si="17"/>
        <v/>
      </c>
      <c r="R13" s="87"/>
      <c r="S13" s="88" t="str">
        <f t="shared" si="18"/>
        <v/>
      </c>
      <c r="T13" s="89" t="str">
        <f t="shared" si="19"/>
        <v/>
      </c>
      <c r="U13" s="87"/>
      <c r="V13" s="85" t="str">
        <f t="shared" si="20"/>
        <v/>
      </c>
      <c r="W13" s="89" t="str">
        <f t="shared" si="21"/>
        <v/>
      </c>
      <c r="X13" s="87"/>
      <c r="Y13" s="88" t="str">
        <f t="shared" si="22"/>
        <v/>
      </c>
      <c r="Z13" s="89" t="str">
        <f t="shared" si="23"/>
        <v/>
      </c>
      <c r="AA13" s="87"/>
      <c r="AB13" s="88" t="str">
        <f t="shared" si="24"/>
        <v/>
      </c>
      <c r="AC13" s="89" t="str">
        <f t="shared" si="25"/>
        <v/>
      </c>
      <c r="AE13" s="90" t="str">
        <f t="shared" si="1"/>
        <v/>
      </c>
      <c r="AF13" s="88" t="str">
        <f t="shared" si="26"/>
        <v/>
      </c>
      <c r="AG13" s="89">
        <f t="shared" si="27"/>
        <v>0</v>
      </c>
      <c r="AI13" s="90" t="str">
        <f t="shared" si="28"/>
        <v/>
      </c>
      <c r="AJ13" s="88" t="str">
        <f t="shared" si="2"/>
        <v/>
      </c>
      <c r="AL13" s="91">
        <v>75</v>
      </c>
      <c r="AM13" s="92">
        <f t="shared" si="3"/>
        <v>0</v>
      </c>
      <c r="AN13" s="93">
        <f t="shared" si="4"/>
        <v>0</v>
      </c>
      <c r="AO13" s="93">
        <f t="shared" si="5"/>
        <v>0</v>
      </c>
      <c r="AP13" s="94">
        <f t="shared" si="6"/>
        <v>0</v>
      </c>
    </row>
    <row r="14" spans="1:42" x14ac:dyDescent="0.25">
      <c r="A14" s="77" t="str">
        <f>IF(MEDICION!C25="","",MEDICION!C25)</f>
        <v/>
      </c>
      <c r="B14" s="105" t="str">
        <f>IF(MEDICION!D25="","",MEDICION!D25)</f>
        <v/>
      </c>
      <c r="C14" s="78" t="str">
        <f>IF(MEDICION!E25="","",MEDICION!E25)</f>
        <v/>
      </c>
      <c r="D14" s="95" t="str">
        <f t="shared" si="7"/>
        <v/>
      </c>
      <c r="E14" s="95" t="str">
        <f t="shared" si="8"/>
        <v/>
      </c>
      <c r="F14" s="96" t="str">
        <f t="shared" si="9"/>
        <v/>
      </c>
      <c r="H14" s="97" t="str">
        <f t="shared" si="10"/>
        <v/>
      </c>
      <c r="I14" s="79" t="str">
        <f t="shared" si="11"/>
        <v/>
      </c>
      <c r="J14" s="80" t="str">
        <f t="shared" si="12"/>
        <v/>
      </c>
      <c r="L14" s="88" t="str">
        <f t="shared" si="13"/>
        <v/>
      </c>
      <c r="M14" s="98" t="str">
        <f t="shared" si="14"/>
        <v/>
      </c>
      <c r="N14" s="89" t="str">
        <f t="shared" si="15"/>
        <v/>
      </c>
      <c r="P14" s="85" t="str">
        <f t="shared" si="16"/>
        <v/>
      </c>
      <c r="Q14" s="99" t="str">
        <f t="shared" si="17"/>
        <v/>
      </c>
      <c r="R14" s="87"/>
      <c r="S14" s="88" t="str">
        <f t="shared" si="18"/>
        <v/>
      </c>
      <c r="T14" s="89" t="str">
        <f t="shared" si="19"/>
        <v/>
      </c>
      <c r="U14" s="87"/>
      <c r="V14" s="85" t="str">
        <f t="shared" si="20"/>
        <v/>
      </c>
      <c r="W14" s="89" t="str">
        <f t="shared" si="21"/>
        <v/>
      </c>
      <c r="X14" s="87"/>
      <c r="Y14" s="88" t="str">
        <f t="shared" si="22"/>
        <v/>
      </c>
      <c r="Z14" s="89" t="str">
        <f t="shared" si="23"/>
        <v/>
      </c>
      <c r="AA14" s="87"/>
      <c r="AB14" s="88" t="str">
        <f t="shared" si="24"/>
        <v/>
      </c>
      <c r="AC14" s="89" t="str">
        <f t="shared" si="25"/>
        <v/>
      </c>
      <c r="AE14" s="90" t="str">
        <f t="shared" si="1"/>
        <v/>
      </c>
      <c r="AF14" s="88" t="str">
        <f t="shared" si="26"/>
        <v/>
      </c>
      <c r="AG14" s="89">
        <f t="shared" si="27"/>
        <v>0</v>
      </c>
      <c r="AI14" s="90" t="str">
        <f t="shared" si="28"/>
        <v/>
      </c>
      <c r="AJ14" s="88" t="str">
        <f t="shared" si="2"/>
        <v/>
      </c>
      <c r="AL14" s="91">
        <v>90</v>
      </c>
      <c r="AM14" s="92">
        <f t="shared" si="3"/>
        <v>0</v>
      </c>
      <c r="AN14" s="93">
        <f t="shared" si="4"/>
        <v>0</v>
      </c>
      <c r="AO14" s="93">
        <f t="shared" si="5"/>
        <v>0</v>
      </c>
      <c r="AP14" s="94">
        <f t="shared" si="6"/>
        <v>0</v>
      </c>
    </row>
    <row r="15" spans="1:42" x14ac:dyDescent="0.25">
      <c r="A15" s="77" t="str">
        <f>IF(MEDICION!C26="","",MEDICION!C26)</f>
        <v/>
      </c>
      <c r="B15" s="105" t="str">
        <f>IF(MEDICION!D26="","",MEDICION!D26)</f>
        <v/>
      </c>
      <c r="C15" s="78" t="str">
        <f>IF(MEDICION!E26="","",MEDICION!E26)</f>
        <v/>
      </c>
      <c r="D15" s="95" t="str">
        <f t="shared" si="7"/>
        <v/>
      </c>
      <c r="E15" s="95" t="str">
        <f t="shared" si="8"/>
        <v/>
      </c>
      <c r="F15" s="96" t="str">
        <f t="shared" si="9"/>
        <v/>
      </c>
      <c r="H15" s="97" t="str">
        <f t="shared" si="10"/>
        <v/>
      </c>
      <c r="I15" s="79" t="str">
        <f t="shared" si="11"/>
        <v/>
      </c>
      <c r="J15" s="80" t="str">
        <f t="shared" si="12"/>
        <v/>
      </c>
      <c r="L15" s="88" t="str">
        <f t="shared" si="13"/>
        <v/>
      </c>
      <c r="M15" s="98" t="str">
        <f t="shared" si="14"/>
        <v/>
      </c>
      <c r="N15" s="89" t="str">
        <f t="shared" si="15"/>
        <v/>
      </c>
      <c r="P15" s="85" t="str">
        <f t="shared" si="16"/>
        <v/>
      </c>
      <c r="Q15" s="99" t="str">
        <f t="shared" si="17"/>
        <v/>
      </c>
      <c r="R15" s="87"/>
      <c r="S15" s="88" t="str">
        <f t="shared" si="18"/>
        <v/>
      </c>
      <c r="T15" s="89" t="str">
        <f t="shared" si="19"/>
        <v/>
      </c>
      <c r="U15" s="87"/>
      <c r="V15" s="85" t="str">
        <f t="shared" si="20"/>
        <v/>
      </c>
      <c r="W15" s="89" t="str">
        <f t="shared" si="21"/>
        <v/>
      </c>
      <c r="X15" s="87"/>
      <c r="Y15" s="88" t="str">
        <f t="shared" si="22"/>
        <v/>
      </c>
      <c r="Z15" s="89" t="str">
        <f t="shared" si="23"/>
        <v/>
      </c>
      <c r="AA15" s="87"/>
      <c r="AB15" s="88" t="str">
        <f t="shared" si="24"/>
        <v/>
      </c>
      <c r="AC15" s="89" t="str">
        <f t="shared" si="25"/>
        <v/>
      </c>
      <c r="AE15" s="90" t="str">
        <f t="shared" si="1"/>
        <v/>
      </c>
      <c r="AF15" s="88" t="str">
        <f t="shared" si="26"/>
        <v/>
      </c>
      <c r="AG15" s="89">
        <f t="shared" si="27"/>
        <v>0</v>
      </c>
      <c r="AI15" s="90" t="str">
        <f t="shared" si="28"/>
        <v/>
      </c>
      <c r="AJ15" s="88" t="str">
        <f t="shared" si="2"/>
        <v/>
      </c>
      <c r="AL15" s="91">
        <v>105</v>
      </c>
      <c r="AM15" s="92">
        <f t="shared" si="3"/>
        <v>0</v>
      </c>
      <c r="AN15" s="93">
        <f t="shared" si="4"/>
        <v>0</v>
      </c>
      <c r="AO15" s="93">
        <f t="shared" si="5"/>
        <v>0</v>
      </c>
      <c r="AP15" s="94">
        <f t="shared" si="6"/>
        <v>0</v>
      </c>
    </row>
    <row r="16" spans="1:42" x14ac:dyDescent="0.25">
      <c r="A16" s="77" t="str">
        <f>IF(MEDICION!C27="","",MEDICION!C27)</f>
        <v/>
      </c>
      <c r="B16" s="105" t="str">
        <f>IF(MEDICION!D27="","",MEDICION!D27)</f>
        <v/>
      </c>
      <c r="C16" s="78" t="str">
        <f>IF(MEDICION!E27="","",MEDICION!E27)</f>
        <v/>
      </c>
      <c r="D16" s="95" t="str">
        <f t="shared" si="7"/>
        <v/>
      </c>
      <c r="E16" s="95" t="str">
        <f t="shared" si="8"/>
        <v/>
      </c>
      <c r="F16" s="96" t="str">
        <f t="shared" si="9"/>
        <v/>
      </c>
      <c r="H16" s="97" t="str">
        <f t="shared" si="10"/>
        <v/>
      </c>
      <c r="I16" s="79" t="str">
        <f t="shared" si="11"/>
        <v/>
      </c>
      <c r="J16" s="80" t="str">
        <f t="shared" si="12"/>
        <v/>
      </c>
      <c r="L16" s="88" t="str">
        <f t="shared" si="13"/>
        <v/>
      </c>
      <c r="M16" s="98" t="str">
        <f t="shared" si="14"/>
        <v/>
      </c>
      <c r="N16" s="89" t="str">
        <f t="shared" si="15"/>
        <v/>
      </c>
      <c r="P16" s="85" t="str">
        <f t="shared" si="16"/>
        <v/>
      </c>
      <c r="Q16" s="99" t="str">
        <f t="shared" si="17"/>
        <v/>
      </c>
      <c r="R16" s="87"/>
      <c r="S16" s="88" t="str">
        <f t="shared" si="18"/>
        <v/>
      </c>
      <c r="T16" s="89" t="str">
        <f t="shared" si="19"/>
        <v/>
      </c>
      <c r="U16" s="87"/>
      <c r="V16" s="85" t="str">
        <f t="shared" si="20"/>
        <v/>
      </c>
      <c r="W16" s="89" t="str">
        <f t="shared" si="21"/>
        <v/>
      </c>
      <c r="X16" s="87"/>
      <c r="Y16" s="88" t="str">
        <f t="shared" si="22"/>
        <v/>
      </c>
      <c r="Z16" s="89" t="str">
        <f t="shared" si="23"/>
        <v/>
      </c>
      <c r="AA16" s="87"/>
      <c r="AB16" s="88" t="str">
        <f t="shared" si="24"/>
        <v/>
      </c>
      <c r="AC16" s="89" t="str">
        <f t="shared" si="25"/>
        <v/>
      </c>
      <c r="AE16" s="90" t="str">
        <f t="shared" si="1"/>
        <v/>
      </c>
      <c r="AF16" s="88" t="str">
        <f t="shared" si="26"/>
        <v/>
      </c>
      <c r="AG16" s="89">
        <f t="shared" si="27"/>
        <v>0</v>
      </c>
      <c r="AI16" s="90" t="str">
        <f t="shared" si="28"/>
        <v/>
      </c>
      <c r="AJ16" s="88" t="str">
        <f t="shared" si="2"/>
        <v/>
      </c>
      <c r="AL16" s="91">
        <v>120</v>
      </c>
      <c r="AM16" s="92">
        <f t="shared" si="3"/>
        <v>0</v>
      </c>
      <c r="AN16" s="93">
        <f t="shared" si="4"/>
        <v>0</v>
      </c>
      <c r="AO16" s="93">
        <f t="shared" si="5"/>
        <v>0</v>
      </c>
      <c r="AP16" s="94">
        <f t="shared" si="6"/>
        <v>0</v>
      </c>
    </row>
    <row r="17" spans="1:42" x14ac:dyDescent="0.25">
      <c r="A17" s="77" t="str">
        <f>IF(MEDICION!C28="","",MEDICION!C28)</f>
        <v/>
      </c>
      <c r="B17" s="105" t="str">
        <f>IF(MEDICION!D28="","",MEDICION!D28)</f>
        <v/>
      </c>
      <c r="C17" s="78" t="str">
        <f>IF(MEDICION!E28="","",MEDICION!E28)</f>
        <v/>
      </c>
      <c r="D17" s="95" t="str">
        <f t="shared" si="7"/>
        <v/>
      </c>
      <c r="E17" s="95" t="str">
        <f t="shared" si="8"/>
        <v/>
      </c>
      <c r="F17" s="96" t="str">
        <f t="shared" si="9"/>
        <v/>
      </c>
      <c r="H17" s="97" t="str">
        <f t="shared" si="10"/>
        <v/>
      </c>
      <c r="I17" s="79" t="str">
        <f t="shared" si="11"/>
        <v/>
      </c>
      <c r="J17" s="80" t="str">
        <f t="shared" si="12"/>
        <v/>
      </c>
      <c r="L17" s="88" t="str">
        <f t="shared" si="13"/>
        <v/>
      </c>
      <c r="M17" s="98" t="str">
        <f t="shared" si="14"/>
        <v/>
      </c>
      <c r="N17" s="89" t="str">
        <f t="shared" si="15"/>
        <v/>
      </c>
      <c r="P17" s="85" t="str">
        <f t="shared" si="16"/>
        <v/>
      </c>
      <c r="Q17" s="99" t="str">
        <f t="shared" si="17"/>
        <v/>
      </c>
      <c r="R17" s="87"/>
      <c r="S17" s="88" t="str">
        <f t="shared" si="18"/>
        <v/>
      </c>
      <c r="T17" s="89" t="str">
        <f t="shared" si="19"/>
        <v/>
      </c>
      <c r="U17" s="87"/>
      <c r="V17" s="85" t="str">
        <f t="shared" si="20"/>
        <v/>
      </c>
      <c r="W17" s="89" t="str">
        <f t="shared" si="21"/>
        <v/>
      </c>
      <c r="X17" s="87"/>
      <c r="Y17" s="88" t="str">
        <f t="shared" si="22"/>
        <v/>
      </c>
      <c r="Z17" s="89" t="str">
        <f t="shared" si="23"/>
        <v/>
      </c>
      <c r="AA17" s="87"/>
      <c r="AB17" s="88" t="str">
        <f t="shared" si="24"/>
        <v/>
      </c>
      <c r="AC17" s="89" t="str">
        <f t="shared" si="25"/>
        <v/>
      </c>
      <c r="AE17" s="90" t="str">
        <f t="shared" si="1"/>
        <v/>
      </c>
      <c r="AF17" s="88" t="str">
        <f t="shared" si="26"/>
        <v/>
      </c>
      <c r="AG17" s="89">
        <f t="shared" si="27"/>
        <v>0</v>
      </c>
      <c r="AI17" s="90" t="str">
        <f t="shared" si="28"/>
        <v/>
      </c>
      <c r="AJ17" s="88" t="str">
        <f t="shared" si="2"/>
        <v/>
      </c>
      <c r="AL17" s="91">
        <v>135</v>
      </c>
      <c r="AM17" s="92">
        <f t="shared" si="3"/>
        <v>0</v>
      </c>
      <c r="AN17" s="93">
        <f t="shared" si="4"/>
        <v>0</v>
      </c>
      <c r="AO17" s="93">
        <f t="shared" si="5"/>
        <v>0</v>
      </c>
      <c r="AP17" s="94">
        <f t="shared" si="6"/>
        <v>0</v>
      </c>
    </row>
    <row r="18" spans="1:42" x14ac:dyDescent="0.25">
      <c r="A18" s="77" t="str">
        <f>IF(MEDICION!C29="","",MEDICION!C29)</f>
        <v/>
      </c>
      <c r="B18" s="105" t="str">
        <f>IF(MEDICION!D29="","",MEDICION!D29)</f>
        <v/>
      </c>
      <c r="C18" s="78" t="str">
        <f>IF(MEDICION!E29="","",MEDICION!E29)</f>
        <v/>
      </c>
      <c r="D18" s="95" t="str">
        <f t="shared" si="7"/>
        <v/>
      </c>
      <c r="E18" s="95" t="str">
        <f t="shared" si="8"/>
        <v/>
      </c>
      <c r="F18" s="96" t="str">
        <f t="shared" si="9"/>
        <v/>
      </c>
      <c r="H18" s="97" t="str">
        <f t="shared" si="10"/>
        <v/>
      </c>
      <c r="I18" s="79" t="str">
        <f t="shared" si="11"/>
        <v/>
      </c>
      <c r="J18" s="80" t="str">
        <f t="shared" si="12"/>
        <v/>
      </c>
      <c r="L18" s="88" t="str">
        <f t="shared" si="13"/>
        <v/>
      </c>
      <c r="M18" s="98" t="str">
        <f t="shared" si="14"/>
        <v/>
      </c>
      <c r="N18" s="89" t="str">
        <f t="shared" si="15"/>
        <v/>
      </c>
      <c r="P18" s="100" t="str">
        <f t="shared" si="16"/>
        <v/>
      </c>
      <c r="Q18" s="101" t="str">
        <f t="shared" si="17"/>
        <v/>
      </c>
      <c r="R18" s="87"/>
      <c r="S18" s="88" t="str">
        <f t="shared" si="18"/>
        <v/>
      </c>
      <c r="T18" s="89" t="str">
        <f t="shared" si="19"/>
        <v/>
      </c>
      <c r="U18" s="87"/>
      <c r="V18" s="85" t="str">
        <f t="shared" si="20"/>
        <v/>
      </c>
      <c r="W18" s="89" t="str">
        <f t="shared" si="21"/>
        <v/>
      </c>
      <c r="X18" s="87"/>
      <c r="Y18" s="88" t="str">
        <f t="shared" si="22"/>
        <v/>
      </c>
      <c r="Z18" s="89" t="str">
        <f t="shared" si="23"/>
        <v/>
      </c>
      <c r="AA18" s="87"/>
      <c r="AB18" s="88" t="str">
        <f t="shared" si="24"/>
        <v/>
      </c>
      <c r="AC18" s="89" t="str">
        <f t="shared" si="25"/>
        <v/>
      </c>
      <c r="AE18" s="90" t="str">
        <f t="shared" si="1"/>
        <v/>
      </c>
      <c r="AF18" s="88" t="str">
        <f t="shared" si="26"/>
        <v/>
      </c>
      <c r="AG18" s="89">
        <f t="shared" si="27"/>
        <v>0</v>
      </c>
      <c r="AI18" s="90" t="str">
        <f t="shared" si="28"/>
        <v/>
      </c>
      <c r="AJ18" s="88" t="str">
        <f t="shared" si="2"/>
        <v/>
      </c>
      <c r="AL18" s="91">
        <v>150</v>
      </c>
      <c r="AM18" s="92">
        <f t="shared" si="3"/>
        <v>0</v>
      </c>
      <c r="AN18" s="93">
        <f t="shared" si="4"/>
        <v>0</v>
      </c>
      <c r="AO18" s="93">
        <f t="shared" si="5"/>
        <v>0</v>
      </c>
      <c r="AP18" s="94">
        <f t="shared" si="6"/>
        <v>0</v>
      </c>
    </row>
    <row r="19" spans="1:42" x14ac:dyDescent="0.25">
      <c r="A19" s="77" t="str">
        <f>IF(MEDICION!C30="","",MEDICION!C30)</f>
        <v/>
      </c>
      <c r="B19" s="105" t="str">
        <f>IF(MEDICION!D30="","",MEDICION!D30)</f>
        <v/>
      </c>
      <c r="C19" s="78" t="str">
        <f>IF(MEDICION!E30="","",MEDICION!E30)</f>
        <v/>
      </c>
      <c r="D19" s="95" t="str">
        <f t="shared" si="7"/>
        <v/>
      </c>
      <c r="E19" s="95" t="str">
        <f t="shared" si="8"/>
        <v/>
      </c>
      <c r="F19" s="96" t="str">
        <f t="shared" si="9"/>
        <v/>
      </c>
      <c r="H19" s="97" t="str">
        <f t="shared" si="10"/>
        <v/>
      </c>
      <c r="I19" s="79" t="str">
        <f t="shared" si="11"/>
        <v/>
      </c>
      <c r="J19" s="80" t="str">
        <f t="shared" si="12"/>
        <v/>
      </c>
      <c r="L19" s="88" t="str">
        <f t="shared" si="13"/>
        <v/>
      </c>
      <c r="M19" s="98" t="str">
        <f t="shared" si="14"/>
        <v/>
      </c>
      <c r="N19" s="89" t="str">
        <f t="shared" si="15"/>
        <v/>
      </c>
      <c r="P19" s="85" t="str">
        <f t="shared" si="16"/>
        <v/>
      </c>
      <c r="Q19" s="99" t="str">
        <f t="shared" si="17"/>
        <v/>
      </c>
      <c r="R19" s="87"/>
      <c r="S19" s="88" t="str">
        <f t="shared" si="18"/>
        <v/>
      </c>
      <c r="T19" s="89" t="str">
        <f t="shared" si="19"/>
        <v/>
      </c>
      <c r="U19" s="87"/>
      <c r="V19" s="85" t="str">
        <f t="shared" si="20"/>
        <v/>
      </c>
      <c r="W19" s="89" t="str">
        <f t="shared" si="21"/>
        <v/>
      </c>
      <c r="X19" s="87"/>
      <c r="Y19" s="88" t="str">
        <f t="shared" si="22"/>
        <v/>
      </c>
      <c r="Z19" s="89" t="str">
        <f t="shared" si="23"/>
        <v/>
      </c>
      <c r="AA19" s="87"/>
      <c r="AB19" s="88" t="str">
        <f t="shared" si="24"/>
        <v/>
      </c>
      <c r="AC19" s="89" t="str">
        <f t="shared" si="25"/>
        <v/>
      </c>
      <c r="AE19" s="90" t="str">
        <f t="shared" si="1"/>
        <v/>
      </c>
      <c r="AF19" s="88" t="str">
        <f t="shared" si="26"/>
        <v/>
      </c>
      <c r="AG19" s="89">
        <f t="shared" si="27"/>
        <v>0</v>
      </c>
      <c r="AI19" s="90" t="str">
        <f t="shared" si="28"/>
        <v/>
      </c>
      <c r="AJ19" s="88" t="str">
        <f t="shared" si="2"/>
        <v/>
      </c>
      <c r="AL19" s="91">
        <v>165</v>
      </c>
      <c r="AM19" s="92">
        <f t="shared" si="3"/>
        <v>0</v>
      </c>
      <c r="AN19" s="93">
        <f t="shared" si="4"/>
        <v>0</v>
      </c>
      <c r="AO19" s="93">
        <f t="shared" si="5"/>
        <v>0</v>
      </c>
      <c r="AP19" s="94">
        <f t="shared" si="6"/>
        <v>0</v>
      </c>
    </row>
    <row r="20" spans="1:42" x14ac:dyDescent="0.25">
      <c r="A20" s="77" t="str">
        <f>IF(MEDICION!C31="","",MEDICION!C31)</f>
        <v/>
      </c>
      <c r="B20" s="105" t="str">
        <f>IF(MEDICION!D31="","",MEDICION!D31)</f>
        <v/>
      </c>
      <c r="C20" s="78" t="str">
        <f>IF(MEDICION!E31="","",MEDICION!E31)</f>
        <v/>
      </c>
      <c r="D20" s="95" t="str">
        <f t="shared" si="7"/>
        <v/>
      </c>
      <c r="E20" s="95" t="str">
        <f t="shared" si="8"/>
        <v/>
      </c>
      <c r="F20" s="96" t="str">
        <f t="shared" si="9"/>
        <v/>
      </c>
      <c r="H20" s="97" t="str">
        <f t="shared" si="10"/>
        <v/>
      </c>
      <c r="I20" s="79" t="str">
        <f t="shared" si="11"/>
        <v/>
      </c>
      <c r="J20" s="80" t="str">
        <f t="shared" si="12"/>
        <v/>
      </c>
      <c r="L20" s="88" t="str">
        <f t="shared" si="13"/>
        <v/>
      </c>
      <c r="M20" s="98" t="str">
        <f t="shared" si="14"/>
        <v/>
      </c>
      <c r="N20" s="89" t="str">
        <f t="shared" si="15"/>
        <v/>
      </c>
      <c r="P20" s="85" t="str">
        <f t="shared" si="16"/>
        <v/>
      </c>
      <c r="Q20" s="99" t="str">
        <f t="shared" si="17"/>
        <v/>
      </c>
      <c r="R20" s="87"/>
      <c r="S20" s="88" t="str">
        <f t="shared" si="18"/>
        <v/>
      </c>
      <c r="T20" s="89" t="str">
        <f t="shared" si="19"/>
        <v/>
      </c>
      <c r="U20" s="87"/>
      <c r="V20" s="85" t="str">
        <f t="shared" si="20"/>
        <v/>
      </c>
      <c r="W20" s="89" t="str">
        <f t="shared" si="21"/>
        <v/>
      </c>
      <c r="X20" s="87"/>
      <c r="Y20" s="88" t="str">
        <f t="shared" si="22"/>
        <v/>
      </c>
      <c r="Z20" s="89" t="str">
        <f t="shared" si="23"/>
        <v/>
      </c>
      <c r="AA20" s="87"/>
      <c r="AB20" s="88" t="str">
        <f t="shared" si="24"/>
        <v/>
      </c>
      <c r="AC20" s="89" t="str">
        <f t="shared" si="25"/>
        <v/>
      </c>
      <c r="AE20" s="90" t="str">
        <f t="shared" si="1"/>
        <v/>
      </c>
      <c r="AF20" s="88" t="str">
        <f t="shared" si="26"/>
        <v/>
      </c>
      <c r="AG20" s="89">
        <f t="shared" si="27"/>
        <v>0</v>
      </c>
      <c r="AI20" s="90" t="str">
        <f t="shared" si="28"/>
        <v/>
      </c>
      <c r="AJ20" s="88" t="str">
        <f t="shared" si="2"/>
        <v/>
      </c>
      <c r="AL20" s="91">
        <v>180</v>
      </c>
      <c r="AM20" s="92">
        <f t="shared" si="3"/>
        <v>0</v>
      </c>
      <c r="AN20" s="93">
        <f t="shared" si="4"/>
        <v>0</v>
      </c>
      <c r="AO20" s="93">
        <f t="shared" si="5"/>
        <v>0</v>
      </c>
      <c r="AP20" s="94">
        <f t="shared" si="6"/>
        <v>0</v>
      </c>
    </row>
    <row r="21" spans="1:42" x14ac:dyDescent="0.25">
      <c r="A21" s="77" t="str">
        <f>IF(MEDICION!C32="","",MEDICION!C32)</f>
        <v/>
      </c>
      <c r="B21" s="105" t="str">
        <f>IF(MEDICION!D32="","",MEDICION!D32)</f>
        <v/>
      </c>
      <c r="C21" s="78" t="str">
        <f>IF(MEDICION!E32="","",MEDICION!E32)</f>
        <v/>
      </c>
      <c r="D21" s="95" t="str">
        <f t="shared" si="7"/>
        <v/>
      </c>
      <c r="E21" s="95" t="str">
        <f t="shared" si="8"/>
        <v/>
      </c>
      <c r="F21" s="96" t="str">
        <f t="shared" si="9"/>
        <v/>
      </c>
      <c r="H21" s="97" t="str">
        <f t="shared" si="10"/>
        <v/>
      </c>
      <c r="I21" s="79" t="str">
        <f t="shared" si="11"/>
        <v/>
      </c>
      <c r="J21" s="80" t="str">
        <f t="shared" si="12"/>
        <v/>
      </c>
      <c r="L21" s="88" t="str">
        <f t="shared" si="13"/>
        <v/>
      </c>
      <c r="M21" s="98" t="str">
        <f t="shared" si="14"/>
        <v/>
      </c>
      <c r="N21" s="89" t="str">
        <f t="shared" si="15"/>
        <v/>
      </c>
      <c r="P21" s="85" t="str">
        <f t="shared" si="16"/>
        <v/>
      </c>
      <c r="Q21" s="99" t="str">
        <f t="shared" si="17"/>
        <v/>
      </c>
      <c r="R21" s="87"/>
      <c r="S21" s="88" t="str">
        <f t="shared" si="18"/>
        <v/>
      </c>
      <c r="T21" s="89" t="str">
        <f t="shared" si="19"/>
        <v/>
      </c>
      <c r="U21" s="87"/>
      <c r="V21" s="85" t="str">
        <f t="shared" si="20"/>
        <v/>
      </c>
      <c r="W21" s="89" t="str">
        <f t="shared" si="21"/>
        <v/>
      </c>
      <c r="X21" s="87"/>
      <c r="Y21" s="88" t="str">
        <f t="shared" si="22"/>
        <v/>
      </c>
      <c r="Z21" s="89" t="str">
        <f t="shared" si="23"/>
        <v/>
      </c>
      <c r="AA21" s="87"/>
      <c r="AB21" s="88" t="str">
        <f t="shared" si="24"/>
        <v/>
      </c>
      <c r="AC21" s="89" t="str">
        <f t="shared" si="25"/>
        <v/>
      </c>
      <c r="AE21" s="90" t="str">
        <f t="shared" si="1"/>
        <v/>
      </c>
      <c r="AF21" s="88" t="str">
        <f t="shared" si="26"/>
        <v/>
      </c>
      <c r="AG21" s="89">
        <f t="shared" si="27"/>
        <v>0</v>
      </c>
      <c r="AI21" s="90" t="str">
        <f t="shared" si="28"/>
        <v/>
      </c>
      <c r="AJ21" s="88" t="str">
        <f t="shared" si="2"/>
        <v/>
      </c>
      <c r="AL21" s="91">
        <v>195</v>
      </c>
      <c r="AM21" s="92">
        <f t="shared" si="3"/>
        <v>0</v>
      </c>
      <c r="AN21" s="93">
        <f t="shared" si="4"/>
        <v>0</v>
      </c>
      <c r="AO21" s="93">
        <f t="shared" si="5"/>
        <v>0</v>
      </c>
      <c r="AP21" s="94">
        <f t="shared" si="6"/>
        <v>0</v>
      </c>
    </row>
    <row r="22" spans="1:42" x14ac:dyDescent="0.25">
      <c r="A22" s="77" t="str">
        <f>IF(MEDICION!C33="","",MEDICION!C33)</f>
        <v/>
      </c>
      <c r="B22" s="105" t="str">
        <f>IF(MEDICION!D33="","",MEDICION!D33)</f>
        <v/>
      </c>
      <c r="C22" s="78" t="str">
        <f>IF(MEDICION!E33="","",MEDICION!E33)</f>
        <v/>
      </c>
      <c r="D22" s="95" t="str">
        <f t="shared" si="7"/>
        <v/>
      </c>
      <c r="E22" s="95" t="str">
        <f t="shared" si="8"/>
        <v/>
      </c>
      <c r="F22" s="96" t="str">
        <f t="shared" si="9"/>
        <v/>
      </c>
      <c r="H22" s="97" t="str">
        <f t="shared" si="10"/>
        <v/>
      </c>
      <c r="I22" s="79" t="str">
        <f t="shared" si="11"/>
        <v/>
      </c>
      <c r="J22" s="80" t="str">
        <f t="shared" si="12"/>
        <v/>
      </c>
      <c r="L22" s="88" t="str">
        <f t="shared" si="13"/>
        <v/>
      </c>
      <c r="M22" s="98" t="str">
        <f t="shared" si="14"/>
        <v/>
      </c>
      <c r="N22" s="89" t="str">
        <f t="shared" si="15"/>
        <v/>
      </c>
      <c r="P22" s="85" t="str">
        <f t="shared" si="16"/>
        <v/>
      </c>
      <c r="Q22" s="99" t="str">
        <f t="shared" si="17"/>
        <v/>
      </c>
      <c r="R22" s="87"/>
      <c r="S22" s="88" t="str">
        <f t="shared" si="18"/>
        <v/>
      </c>
      <c r="T22" s="89" t="str">
        <f t="shared" si="19"/>
        <v/>
      </c>
      <c r="U22" s="87"/>
      <c r="V22" s="85" t="str">
        <f t="shared" si="20"/>
        <v/>
      </c>
      <c r="W22" s="89" t="str">
        <f t="shared" si="21"/>
        <v/>
      </c>
      <c r="X22" s="87"/>
      <c r="Y22" s="88" t="str">
        <f t="shared" si="22"/>
        <v/>
      </c>
      <c r="Z22" s="89" t="str">
        <f t="shared" si="23"/>
        <v/>
      </c>
      <c r="AA22" s="87"/>
      <c r="AB22" s="88" t="str">
        <f t="shared" si="24"/>
        <v/>
      </c>
      <c r="AC22" s="89" t="str">
        <f t="shared" si="25"/>
        <v/>
      </c>
      <c r="AE22" s="90" t="str">
        <f t="shared" si="1"/>
        <v/>
      </c>
      <c r="AF22" s="88" t="str">
        <f t="shared" si="26"/>
        <v/>
      </c>
      <c r="AG22" s="89">
        <f t="shared" si="27"/>
        <v>0</v>
      </c>
      <c r="AI22" s="90" t="str">
        <f t="shared" si="28"/>
        <v/>
      </c>
      <c r="AJ22" s="88" t="str">
        <f t="shared" si="2"/>
        <v/>
      </c>
      <c r="AL22" s="91">
        <v>210</v>
      </c>
      <c r="AM22" s="92">
        <f t="shared" si="3"/>
        <v>0</v>
      </c>
      <c r="AN22" s="93">
        <f t="shared" si="4"/>
        <v>0</v>
      </c>
      <c r="AO22" s="93">
        <f t="shared" si="5"/>
        <v>0</v>
      </c>
      <c r="AP22" s="94">
        <f t="shared" si="6"/>
        <v>0</v>
      </c>
    </row>
    <row r="23" spans="1:42" x14ac:dyDescent="0.25">
      <c r="A23" s="77" t="str">
        <f>IF(MEDICION!C34="","",MEDICION!C34)</f>
        <v/>
      </c>
      <c r="B23" s="105" t="str">
        <f>IF(MEDICION!D34="","",MEDICION!D34)</f>
        <v/>
      </c>
      <c r="C23" s="78" t="str">
        <f>IF(MEDICION!E34="","",MEDICION!E34)</f>
        <v/>
      </c>
      <c r="D23" s="95" t="str">
        <f t="shared" si="7"/>
        <v/>
      </c>
      <c r="E23" s="95" t="str">
        <f t="shared" si="8"/>
        <v/>
      </c>
      <c r="F23" s="96" t="str">
        <f t="shared" si="9"/>
        <v/>
      </c>
      <c r="H23" s="97" t="str">
        <f t="shared" si="10"/>
        <v/>
      </c>
      <c r="I23" s="79" t="str">
        <f t="shared" si="11"/>
        <v/>
      </c>
      <c r="J23" s="80" t="str">
        <f t="shared" si="12"/>
        <v/>
      </c>
      <c r="L23" s="88" t="str">
        <f t="shared" si="13"/>
        <v/>
      </c>
      <c r="M23" s="98" t="str">
        <f t="shared" si="14"/>
        <v/>
      </c>
      <c r="N23" s="89" t="str">
        <f t="shared" si="15"/>
        <v/>
      </c>
      <c r="P23" s="100" t="str">
        <f t="shared" si="16"/>
        <v/>
      </c>
      <c r="Q23" s="101" t="str">
        <f t="shared" si="17"/>
        <v/>
      </c>
      <c r="R23" s="87"/>
      <c r="S23" s="88" t="str">
        <f t="shared" si="18"/>
        <v/>
      </c>
      <c r="T23" s="89" t="str">
        <f t="shared" si="19"/>
        <v/>
      </c>
      <c r="U23" s="87"/>
      <c r="V23" s="85" t="str">
        <f t="shared" si="20"/>
        <v/>
      </c>
      <c r="W23" s="89" t="str">
        <f t="shared" si="21"/>
        <v/>
      </c>
      <c r="X23" s="87"/>
      <c r="Y23" s="88" t="str">
        <f t="shared" si="22"/>
        <v/>
      </c>
      <c r="Z23" s="89" t="str">
        <f t="shared" si="23"/>
        <v/>
      </c>
      <c r="AA23" s="87"/>
      <c r="AB23" s="88" t="str">
        <f t="shared" si="24"/>
        <v/>
      </c>
      <c r="AC23" s="89" t="str">
        <f t="shared" si="25"/>
        <v/>
      </c>
      <c r="AE23" s="90" t="str">
        <f t="shared" si="1"/>
        <v/>
      </c>
      <c r="AF23" s="88" t="str">
        <f t="shared" si="26"/>
        <v/>
      </c>
      <c r="AG23" s="89" t="str">
        <f>+IF(OR(AF23=0,AF23=""),"",ABS((AF23*100)/A23))</f>
        <v/>
      </c>
      <c r="AI23" s="90" t="str">
        <f t="shared" si="28"/>
        <v/>
      </c>
      <c r="AJ23" s="88" t="str">
        <f t="shared" si="2"/>
        <v/>
      </c>
      <c r="AL23" s="91">
        <v>225</v>
      </c>
      <c r="AM23" s="92">
        <f t="shared" si="3"/>
        <v>0</v>
      </c>
      <c r="AN23" s="93">
        <f t="shared" si="4"/>
        <v>0</v>
      </c>
      <c r="AO23" s="93">
        <f t="shared" si="5"/>
        <v>0</v>
      </c>
      <c r="AP23" s="94">
        <f t="shared" si="6"/>
        <v>0</v>
      </c>
    </row>
    <row r="24" spans="1:42" x14ac:dyDescent="0.25">
      <c r="A24" s="77" t="str">
        <f>IF(MEDICION!C35="","",MEDICION!C35)</f>
        <v/>
      </c>
      <c r="B24" s="105" t="str">
        <f>IF(MEDICION!D35="","",MEDICION!D35)</f>
        <v/>
      </c>
      <c r="C24" s="78" t="str">
        <f>IF(MEDICION!E35="","",MEDICION!E35)</f>
        <v/>
      </c>
      <c r="D24" s="95" t="str">
        <f t="shared" si="7"/>
        <v/>
      </c>
      <c r="E24" s="95" t="str">
        <f t="shared" si="8"/>
        <v/>
      </c>
      <c r="F24" s="96" t="str">
        <f t="shared" si="9"/>
        <v/>
      </c>
      <c r="H24" s="97" t="str">
        <f t="shared" si="10"/>
        <v/>
      </c>
      <c r="I24" s="79" t="str">
        <f t="shared" si="11"/>
        <v/>
      </c>
      <c r="J24" s="80" t="str">
        <f t="shared" si="12"/>
        <v/>
      </c>
      <c r="L24" s="88" t="str">
        <f t="shared" si="13"/>
        <v/>
      </c>
      <c r="M24" s="98" t="str">
        <f t="shared" si="14"/>
        <v/>
      </c>
      <c r="N24" s="89" t="str">
        <f t="shared" si="15"/>
        <v/>
      </c>
      <c r="P24" s="85" t="str">
        <f t="shared" si="16"/>
        <v/>
      </c>
      <c r="Q24" s="99" t="str">
        <f t="shared" si="17"/>
        <v/>
      </c>
      <c r="R24" s="87"/>
      <c r="S24" s="88" t="str">
        <f t="shared" si="18"/>
        <v/>
      </c>
      <c r="T24" s="89" t="str">
        <f t="shared" si="19"/>
        <v/>
      </c>
      <c r="U24" s="87"/>
      <c r="V24" s="85" t="str">
        <f t="shared" si="20"/>
        <v/>
      </c>
      <c r="W24" s="89" t="str">
        <f t="shared" si="21"/>
        <v/>
      </c>
      <c r="X24" s="87"/>
      <c r="Y24" s="88" t="str">
        <f t="shared" si="22"/>
        <v/>
      </c>
      <c r="Z24" s="89" t="str">
        <f t="shared" si="23"/>
        <v/>
      </c>
      <c r="AA24" s="87"/>
      <c r="AB24" s="88" t="str">
        <f t="shared" si="24"/>
        <v/>
      </c>
      <c r="AC24" s="89" t="str">
        <f t="shared" si="25"/>
        <v/>
      </c>
      <c r="AE24" s="90" t="str">
        <f t="shared" si="1"/>
        <v/>
      </c>
      <c r="AF24" s="88" t="str">
        <f t="shared" si="26"/>
        <v/>
      </c>
      <c r="AG24" s="89" t="str">
        <f t="shared" ref="AG24:AG45" si="29">+IF(OR(AF24=0,AF24=""),"",ABS((AF24*100)/A24))</f>
        <v/>
      </c>
      <c r="AI24" s="90" t="str">
        <f t="shared" si="28"/>
        <v/>
      </c>
      <c r="AJ24" s="88" t="str">
        <f t="shared" si="2"/>
        <v/>
      </c>
      <c r="AL24" s="91">
        <v>240</v>
      </c>
      <c r="AM24" s="92">
        <f t="shared" si="3"/>
        <v>0</v>
      </c>
      <c r="AN24" s="93">
        <f t="shared" si="4"/>
        <v>0</v>
      </c>
      <c r="AO24" s="93">
        <f t="shared" si="5"/>
        <v>0</v>
      </c>
      <c r="AP24" s="94">
        <f t="shared" si="6"/>
        <v>0</v>
      </c>
    </row>
    <row r="25" spans="1:42" x14ac:dyDescent="0.25">
      <c r="A25" s="77" t="str">
        <f>IF(MEDICION!C36="","",MEDICION!C36)</f>
        <v/>
      </c>
      <c r="B25" s="105" t="str">
        <f>IF(MEDICION!D36="","",MEDICION!D36)</f>
        <v/>
      </c>
      <c r="C25" s="78" t="str">
        <f>IF(MEDICION!E36="","",MEDICION!E36)</f>
        <v/>
      </c>
      <c r="D25" s="95" t="str">
        <f t="shared" si="7"/>
        <v/>
      </c>
      <c r="E25" s="95" t="str">
        <f t="shared" si="8"/>
        <v/>
      </c>
      <c r="F25" s="96" t="str">
        <f t="shared" si="9"/>
        <v/>
      </c>
      <c r="H25" s="97" t="str">
        <f t="shared" si="10"/>
        <v/>
      </c>
      <c r="I25" s="79" t="str">
        <f t="shared" si="11"/>
        <v/>
      </c>
      <c r="J25" s="80" t="str">
        <f t="shared" si="12"/>
        <v/>
      </c>
      <c r="L25" s="88" t="str">
        <f t="shared" si="13"/>
        <v/>
      </c>
      <c r="M25" s="98" t="str">
        <f t="shared" si="14"/>
        <v/>
      </c>
      <c r="N25" s="89" t="str">
        <f t="shared" si="15"/>
        <v/>
      </c>
      <c r="P25" s="85" t="str">
        <f t="shared" si="16"/>
        <v/>
      </c>
      <c r="Q25" s="99" t="str">
        <f t="shared" si="17"/>
        <v/>
      </c>
      <c r="R25" s="87"/>
      <c r="S25" s="88" t="str">
        <f t="shared" si="18"/>
        <v/>
      </c>
      <c r="T25" s="89" t="str">
        <f t="shared" si="19"/>
        <v/>
      </c>
      <c r="U25" s="87"/>
      <c r="V25" s="85" t="str">
        <f t="shared" si="20"/>
        <v/>
      </c>
      <c r="W25" s="89" t="str">
        <f t="shared" si="21"/>
        <v/>
      </c>
      <c r="X25" s="87"/>
      <c r="Y25" s="88" t="str">
        <f t="shared" si="22"/>
        <v/>
      </c>
      <c r="Z25" s="89" t="str">
        <f t="shared" si="23"/>
        <v/>
      </c>
      <c r="AA25" s="87"/>
      <c r="AB25" s="88" t="str">
        <f t="shared" si="24"/>
        <v/>
      </c>
      <c r="AC25" s="89" t="str">
        <f t="shared" si="25"/>
        <v/>
      </c>
      <c r="AE25" s="90" t="str">
        <f t="shared" si="1"/>
        <v/>
      </c>
      <c r="AF25" s="88" t="str">
        <f t="shared" si="26"/>
        <v/>
      </c>
      <c r="AG25" s="89" t="str">
        <f t="shared" si="29"/>
        <v/>
      </c>
      <c r="AI25" s="90" t="str">
        <f t="shared" si="28"/>
        <v/>
      </c>
      <c r="AJ25" s="88" t="str">
        <f t="shared" si="2"/>
        <v/>
      </c>
      <c r="AL25" s="91">
        <v>255</v>
      </c>
      <c r="AM25" s="92">
        <f t="shared" si="3"/>
        <v>0</v>
      </c>
      <c r="AN25" s="93">
        <f t="shared" si="4"/>
        <v>0</v>
      </c>
      <c r="AO25" s="93">
        <f t="shared" si="5"/>
        <v>0</v>
      </c>
      <c r="AP25" s="94">
        <f t="shared" si="6"/>
        <v>0</v>
      </c>
    </row>
    <row r="26" spans="1:42" x14ac:dyDescent="0.25">
      <c r="A26" s="77" t="str">
        <f>IF(MEDICION!C37="","",MEDICION!C37)</f>
        <v/>
      </c>
      <c r="B26" s="105" t="str">
        <f>IF(MEDICION!D37="","",MEDICION!D37)</f>
        <v/>
      </c>
      <c r="C26" s="78" t="str">
        <f>IF(MEDICION!E37="","",MEDICION!E37)</f>
        <v/>
      </c>
      <c r="D26" s="95" t="str">
        <f t="shared" si="7"/>
        <v/>
      </c>
      <c r="E26" s="95" t="str">
        <f t="shared" si="8"/>
        <v/>
      </c>
      <c r="F26" s="96" t="str">
        <f t="shared" si="9"/>
        <v/>
      </c>
      <c r="H26" s="97" t="str">
        <f t="shared" si="10"/>
        <v/>
      </c>
      <c r="I26" s="79" t="str">
        <f t="shared" si="11"/>
        <v/>
      </c>
      <c r="J26" s="80" t="str">
        <f t="shared" si="12"/>
        <v/>
      </c>
      <c r="L26" s="88" t="str">
        <f t="shared" si="13"/>
        <v/>
      </c>
      <c r="M26" s="98" t="str">
        <f t="shared" si="14"/>
        <v/>
      </c>
      <c r="N26" s="89" t="str">
        <f t="shared" si="15"/>
        <v/>
      </c>
      <c r="P26" s="85" t="str">
        <f t="shared" si="16"/>
        <v/>
      </c>
      <c r="Q26" s="99" t="str">
        <f t="shared" si="17"/>
        <v/>
      </c>
      <c r="R26" s="87"/>
      <c r="S26" s="88" t="str">
        <f t="shared" si="18"/>
        <v/>
      </c>
      <c r="T26" s="89" t="str">
        <f t="shared" si="19"/>
        <v/>
      </c>
      <c r="U26" s="87"/>
      <c r="V26" s="85" t="str">
        <f t="shared" si="20"/>
        <v/>
      </c>
      <c r="W26" s="89" t="str">
        <f t="shared" si="21"/>
        <v/>
      </c>
      <c r="X26" s="87"/>
      <c r="Y26" s="88" t="str">
        <f t="shared" si="22"/>
        <v/>
      </c>
      <c r="Z26" s="89" t="str">
        <f t="shared" si="23"/>
        <v/>
      </c>
      <c r="AA26" s="87"/>
      <c r="AB26" s="88" t="str">
        <f t="shared" si="24"/>
        <v/>
      </c>
      <c r="AC26" s="89" t="str">
        <f t="shared" si="25"/>
        <v/>
      </c>
      <c r="AE26" s="90" t="str">
        <f t="shared" si="1"/>
        <v/>
      </c>
      <c r="AF26" s="88" t="str">
        <f t="shared" si="26"/>
        <v/>
      </c>
      <c r="AG26" s="89" t="str">
        <f t="shared" si="29"/>
        <v/>
      </c>
      <c r="AI26" s="90" t="str">
        <f t="shared" si="28"/>
        <v/>
      </c>
      <c r="AJ26" s="88" t="str">
        <f t="shared" si="2"/>
        <v/>
      </c>
      <c r="AL26" s="91">
        <v>270</v>
      </c>
      <c r="AM26" s="92">
        <f t="shared" si="3"/>
        <v>0</v>
      </c>
      <c r="AN26" s="93">
        <f t="shared" si="4"/>
        <v>0</v>
      </c>
      <c r="AO26" s="93">
        <f t="shared" si="5"/>
        <v>0</v>
      </c>
      <c r="AP26" s="94">
        <f t="shared" si="6"/>
        <v>0</v>
      </c>
    </row>
    <row r="27" spans="1:42" x14ac:dyDescent="0.25">
      <c r="A27" s="77" t="str">
        <f>IF(MEDICION!C38="","",MEDICION!C38)</f>
        <v/>
      </c>
      <c r="B27" s="105" t="str">
        <f>IF(MEDICION!D38="","",MEDICION!D38)</f>
        <v/>
      </c>
      <c r="C27" s="78" t="str">
        <f>IF(MEDICION!E38="","",MEDICION!E38)</f>
        <v/>
      </c>
      <c r="D27" s="95" t="str">
        <f t="shared" si="7"/>
        <v/>
      </c>
      <c r="E27" s="95" t="str">
        <f t="shared" si="8"/>
        <v/>
      </c>
      <c r="F27" s="96" t="str">
        <f t="shared" si="9"/>
        <v/>
      </c>
      <c r="H27" s="97" t="str">
        <f t="shared" si="10"/>
        <v/>
      </c>
      <c r="I27" s="79" t="str">
        <f t="shared" si="11"/>
        <v/>
      </c>
      <c r="J27" s="80" t="str">
        <f t="shared" si="12"/>
        <v/>
      </c>
      <c r="L27" s="88" t="str">
        <f t="shared" si="13"/>
        <v/>
      </c>
      <c r="M27" s="98" t="str">
        <f t="shared" si="14"/>
        <v/>
      </c>
      <c r="N27" s="89" t="str">
        <f t="shared" si="15"/>
        <v/>
      </c>
      <c r="P27" s="85" t="str">
        <f t="shared" si="16"/>
        <v/>
      </c>
      <c r="Q27" s="99" t="str">
        <f t="shared" si="17"/>
        <v/>
      </c>
      <c r="R27" s="87"/>
      <c r="S27" s="88" t="str">
        <f t="shared" si="18"/>
        <v/>
      </c>
      <c r="T27" s="89" t="str">
        <f t="shared" si="19"/>
        <v/>
      </c>
      <c r="U27" s="87"/>
      <c r="V27" s="85" t="str">
        <f t="shared" si="20"/>
        <v/>
      </c>
      <c r="W27" s="89" t="str">
        <f t="shared" si="21"/>
        <v/>
      </c>
      <c r="X27" s="87"/>
      <c r="Y27" s="88" t="str">
        <f t="shared" si="22"/>
        <v/>
      </c>
      <c r="Z27" s="89" t="str">
        <f t="shared" si="23"/>
        <v/>
      </c>
      <c r="AA27" s="87"/>
      <c r="AB27" s="88" t="str">
        <f t="shared" si="24"/>
        <v/>
      </c>
      <c r="AC27" s="89" t="str">
        <f t="shared" si="25"/>
        <v/>
      </c>
      <c r="AE27" s="90" t="str">
        <f t="shared" si="1"/>
        <v/>
      </c>
      <c r="AF27" s="88" t="str">
        <f t="shared" si="26"/>
        <v/>
      </c>
      <c r="AG27" s="89" t="str">
        <f t="shared" si="29"/>
        <v/>
      </c>
      <c r="AI27" s="90" t="str">
        <f t="shared" si="28"/>
        <v/>
      </c>
      <c r="AJ27" s="88" t="str">
        <f t="shared" si="2"/>
        <v/>
      </c>
      <c r="AL27" s="91">
        <v>285</v>
      </c>
      <c r="AM27" s="92">
        <f t="shared" si="3"/>
        <v>0</v>
      </c>
      <c r="AN27" s="93">
        <f t="shared" si="4"/>
        <v>0</v>
      </c>
      <c r="AO27" s="93">
        <f t="shared" si="5"/>
        <v>0</v>
      </c>
      <c r="AP27" s="94">
        <f t="shared" si="6"/>
        <v>0</v>
      </c>
    </row>
    <row r="28" spans="1:42" x14ac:dyDescent="0.25">
      <c r="A28" s="77" t="str">
        <f>IF(MEDICION!C39="","",MEDICION!C39)</f>
        <v/>
      </c>
      <c r="B28" s="105" t="str">
        <f>IF(MEDICION!D39="","",MEDICION!D39)</f>
        <v/>
      </c>
      <c r="C28" s="78" t="str">
        <f>IF(MEDICION!E39="","",MEDICION!E39)</f>
        <v/>
      </c>
      <c r="D28" s="95" t="str">
        <f t="shared" si="7"/>
        <v/>
      </c>
      <c r="E28" s="95" t="str">
        <f t="shared" si="8"/>
        <v/>
      </c>
      <c r="F28" s="96" t="str">
        <f t="shared" si="9"/>
        <v/>
      </c>
      <c r="H28" s="97" t="str">
        <f t="shared" si="10"/>
        <v/>
      </c>
      <c r="I28" s="79" t="str">
        <f t="shared" si="11"/>
        <v/>
      </c>
      <c r="J28" s="80" t="str">
        <f t="shared" si="12"/>
        <v/>
      </c>
      <c r="L28" s="88" t="str">
        <f t="shared" si="13"/>
        <v/>
      </c>
      <c r="M28" s="98" t="str">
        <f t="shared" si="14"/>
        <v/>
      </c>
      <c r="N28" s="89" t="str">
        <f t="shared" si="15"/>
        <v/>
      </c>
      <c r="P28" s="85" t="str">
        <f t="shared" si="16"/>
        <v/>
      </c>
      <c r="Q28" s="99" t="str">
        <f t="shared" si="17"/>
        <v/>
      </c>
      <c r="R28" s="87"/>
      <c r="S28" s="88" t="str">
        <f t="shared" si="18"/>
        <v/>
      </c>
      <c r="T28" s="89" t="str">
        <f t="shared" si="19"/>
        <v/>
      </c>
      <c r="U28" s="87"/>
      <c r="V28" s="85" t="str">
        <f t="shared" si="20"/>
        <v/>
      </c>
      <c r="W28" s="89" t="str">
        <f t="shared" si="21"/>
        <v/>
      </c>
      <c r="X28" s="87"/>
      <c r="Y28" s="88" t="str">
        <f t="shared" si="22"/>
        <v/>
      </c>
      <c r="Z28" s="89" t="str">
        <f t="shared" si="23"/>
        <v/>
      </c>
      <c r="AA28" s="87"/>
      <c r="AB28" s="88" t="str">
        <f t="shared" si="24"/>
        <v/>
      </c>
      <c r="AC28" s="89" t="str">
        <f t="shared" si="25"/>
        <v/>
      </c>
      <c r="AE28" s="90" t="str">
        <f t="shared" si="1"/>
        <v/>
      </c>
      <c r="AF28" s="88" t="str">
        <f t="shared" si="26"/>
        <v/>
      </c>
      <c r="AG28" s="89" t="str">
        <f t="shared" si="29"/>
        <v/>
      </c>
      <c r="AI28" s="90" t="str">
        <f t="shared" si="28"/>
        <v/>
      </c>
      <c r="AJ28" s="88" t="str">
        <f t="shared" si="2"/>
        <v/>
      </c>
      <c r="AL28" s="91">
        <v>300</v>
      </c>
      <c r="AM28" s="92">
        <f t="shared" si="3"/>
        <v>0</v>
      </c>
      <c r="AN28" s="93">
        <f t="shared" si="4"/>
        <v>0</v>
      </c>
      <c r="AO28" s="93">
        <f t="shared" si="5"/>
        <v>0</v>
      </c>
      <c r="AP28" s="94">
        <f t="shared" si="6"/>
        <v>0</v>
      </c>
    </row>
    <row r="29" spans="1:42" x14ac:dyDescent="0.25">
      <c r="A29" s="77" t="str">
        <f>IF(MEDICION!C40="","",MEDICION!C40)</f>
        <v/>
      </c>
      <c r="B29" s="105" t="str">
        <f>IF(MEDICION!D40="","",MEDICION!D40)</f>
        <v/>
      </c>
      <c r="C29" s="78" t="str">
        <f>IF(MEDICION!E40="","",MEDICION!E40)</f>
        <v/>
      </c>
      <c r="D29" s="95" t="str">
        <f t="shared" si="7"/>
        <v/>
      </c>
      <c r="E29" s="95" t="str">
        <f t="shared" si="8"/>
        <v/>
      </c>
      <c r="F29" s="96" t="str">
        <f t="shared" si="9"/>
        <v/>
      </c>
      <c r="H29" s="97" t="str">
        <f t="shared" si="10"/>
        <v/>
      </c>
      <c r="I29" s="79" t="str">
        <f t="shared" si="11"/>
        <v/>
      </c>
      <c r="J29" s="80" t="str">
        <f t="shared" si="12"/>
        <v/>
      </c>
      <c r="L29" s="88" t="str">
        <f t="shared" si="13"/>
        <v/>
      </c>
      <c r="M29" s="98" t="str">
        <f t="shared" si="14"/>
        <v/>
      </c>
      <c r="N29" s="89" t="str">
        <f t="shared" si="15"/>
        <v/>
      </c>
      <c r="P29" s="85" t="str">
        <f t="shared" si="16"/>
        <v/>
      </c>
      <c r="Q29" s="99" t="str">
        <f t="shared" si="17"/>
        <v/>
      </c>
      <c r="R29" s="87"/>
      <c r="S29" s="88" t="str">
        <f t="shared" si="18"/>
        <v/>
      </c>
      <c r="T29" s="89" t="str">
        <f t="shared" si="19"/>
        <v/>
      </c>
      <c r="U29" s="87"/>
      <c r="V29" s="85" t="str">
        <f t="shared" si="20"/>
        <v/>
      </c>
      <c r="W29" s="89" t="str">
        <f t="shared" si="21"/>
        <v/>
      </c>
      <c r="X29" s="87"/>
      <c r="Y29" s="88" t="str">
        <f t="shared" si="22"/>
        <v/>
      </c>
      <c r="Z29" s="89" t="str">
        <f t="shared" si="23"/>
        <v/>
      </c>
      <c r="AA29" s="87"/>
      <c r="AB29" s="88" t="str">
        <f t="shared" si="24"/>
        <v/>
      </c>
      <c r="AC29" s="89" t="str">
        <f t="shared" si="25"/>
        <v/>
      </c>
      <c r="AE29" s="90" t="str">
        <f t="shared" si="1"/>
        <v/>
      </c>
      <c r="AF29" s="88" t="str">
        <f t="shared" si="26"/>
        <v/>
      </c>
      <c r="AG29" s="89" t="str">
        <f t="shared" si="29"/>
        <v/>
      </c>
      <c r="AI29" s="90" t="str">
        <f t="shared" si="28"/>
        <v/>
      </c>
      <c r="AJ29" s="88" t="str">
        <f t="shared" si="2"/>
        <v/>
      </c>
      <c r="AL29" s="91">
        <v>315</v>
      </c>
      <c r="AM29" s="92">
        <f t="shared" si="3"/>
        <v>0</v>
      </c>
      <c r="AN29" s="93">
        <f t="shared" si="4"/>
        <v>0</v>
      </c>
      <c r="AO29" s="93">
        <f t="shared" si="5"/>
        <v>0</v>
      </c>
      <c r="AP29" s="94">
        <f t="shared" si="6"/>
        <v>0</v>
      </c>
    </row>
    <row r="30" spans="1:42" x14ac:dyDescent="0.25">
      <c r="A30" s="77" t="str">
        <f>IF(MEDICION!C41="","",MEDICION!C41)</f>
        <v/>
      </c>
      <c r="B30" s="105" t="str">
        <f>IF(MEDICION!D41="","",MEDICION!D41)</f>
        <v/>
      </c>
      <c r="C30" s="78" t="str">
        <f>IF(MEDICION!E41="","",MEDICION!E41)</f>
        <v/>
      </c>
      <c r="D30" s="95" t="str">
        <f t="shared" si="7"/>
        <v/>
      </c>
      <c r="E30" s="95" t="str">
        <f t="shared" si="8"/>
        <v/>
      </c>
      <c r="F30" s="96" t="str">
        <f t="shared" si="9"/>
        <v/>
      </c>
      <c r="H30" s="97" t="str">
        <f t="shared" si="10"/>
        <v/>
      </c>
      <c r="I30" s="79" t="str">
        <f t="shared" si="11"/>
        <v/>
      </c>
      <c r="J30" s="80" t="str">
        <f t="shared" si="12"/>
        <v/>
      </c>
      <c r="L30" s="88" t="str">
        <f t="shared" si="13"/>
        <v/>
      </c>
      <c r="M30" s="98" t="str">
        <f t="shared" si="14"/>
        <v/>
      </c>
      <c r="N30" s="89" t="str">
        <f t="shared" si="15"/>
        <v/>
      </c>
      <c r="P30" s="85" t="str">
        <f t="shared" si="16"/>
        <v/>
      </c>
      <c r="Q30" s="99" t="str">
        <f t="shared" si="17"/>
        <v/>
      </c>
      <c r="R30" s="87"/>
      <c r="S30" s="88" t="str">
        <f t="shared" si="18"/>
        <v/>
      </c>
      <c r="T30" s="89" t="str">
        <f t="shared" si="19"/>
        <v/>
      </c>
      <c r="U30" s="87"/>
      <c r="V30" s="85" t="str">
        <f t="shared" si="20"/>
        <v/>
      </c>
      <c r="W30" s="89" t="str">
        <f t="shared" si="21"/>
        <v/>
      </c>
      <c r="X30" s="87"/>
      <c r="Y30" s="88" t="str">
        <f t="shared" si="22"/>
        <v/>
      </c>
      <c r="Z30" s="89" t="str">
        <f t="shared" si="23"/>
        <v/>
      </c>
      <c r="AA30" s="87"/>
      <c r="AB30" s="88" t="str">
        <f t="shared" si="24"/>
        <v/>
      </c>
      <c r="AC30" s="89" t="str">
        <f t="shared" si="25"/>
        <v/>
      </c>
      <c r="AE30" s="90" t="str">
        <f t="shared" si="1"/>
        <v/>
      </c>
      <c r="AF30" s="88" t="str">
        <f t="shared" si="26"/>
        <v/>
      </c>
      <c r="AG30" s="89" t="str">
        <f t="shared" si="29"/>
        <v/>
      </c>
      <c r="AI30" s="90" t="str">
        <f t="shared" si="28"/>
        <v/>
      </c>
      <c r="AJ30" s="88" t="str">
        <f t="shared" si="2"/>
        <v/>
      </c>
      <c r="AL30" s="91">
        <v>330</v>
      </c>
      <c r="AM30" s="92">
        <f t="shared" si="3"/>
        <v>0</v>
      </c>
      <c r="AN30" s="93">
        <f t="shared" si="4"/>
        <v>0</v>
      </c>
      <c r="AO30" s="93">
        <f t="shared" si="5"/>
        <v>0</v>
      </c>
      <c r="AP30" s="94">
        <f t="shared" si="6"/>
        <v>0</v>
      </c>
    </row>
    <row r="31" spans="1:42" x14ac:dyDescent="0.25">
      <c r="A31" s="77" t="str">
        <f>IF(MEDICION!C42="","",MEDICION!C42)</f>
        <v/>
      </c>
      <c r="B31" s="105" t="str">
        <f>IF(MEDICION!D42="","",MEDICION!D42)</f>
        <v/>
      </c>
      <c r="C31" s="78" t="str">
        <f>IF(MEDICION!E42="","",MEDICION!E42)</f>
        <v/>
      </c>
      <c r="D31" s="95" t="str">
        <f t="shared" si="7"/>
        <v/>
      </c>
      <c r="E31" s="95" t="str">
        <f t="shared" si="8"/>
        <v/>
      </c>
      <c r="F31" s="96" t="str">
        <f t="shared" si="9"/>
        <v/>
      </c>
      <c r="H31" s="97" t="str">
        <f t="shared" si="10"/>
        <v/>
      </c>
      <c r="I31" s="79" t="str">
        <f t="shared" si="11"/>
        <v/>
      </c>
      <c r="J31" s="80" t="str">
        <f t="shared" si="12"/>
        <v/>
      </c>
      <c r="L31" s="88" t="str">
        <f t="shared" si="13"/>
        <v/>
      </c>
      <c r="M31" s="98" t="str">
        <f t="shared" si="14"/>
        <v/>
      </c>
      <c r="N31" s="89" t="str">
        <f t="shared" si="15"/>
        <v/>
      </c>
      <c r="P31" s="85" t="str">
        <f t="shared" si="16"/>
        <v/>
      </c>
      <c r="Q31" s="99" t="str">
        <f t="shared" si="17"/>
        <v/>
      </c>
      <c r="R31" s="87"/>
      <c r="S31" s="88" t="str">
        <f t="shared" si="18"/>
        <v/>
      </c>
      <c r="T31" s="89" t="str">
        <f t="shared" si="19"/>
        <v/>
      </c>
      <c r="U31" s="87"/>
      <c r="V31" s="85" t="str">
        <f t="shared" si="20"/>
        <v/>
      </c>
      <c r="W31" s="89" t="str">
        <f t="shared" si="21"/>
        <v/>
      </c>
      <c r="X31" s="87"/>
      <c r="Y31" s="88" t="str">
        <f t="shared" si="22"/>
        <v/>
      </c>
      <c r="Z31" s="89" t="str">
        <f t="shared" si="23"/>
        <v/>
      </c>
      <c r="AA31" s="87"/>
      <c r="AB31" s="88" t="str">
        <f t="shared" si="24"/>
        <v/>
      </c>
      <c r="AC31" s="89" t="str">
        <f t="shared" si="25"/>
        <v/>
      </c>
      <c r="AE31" s="90" t="str">
        <f t="shared" si="1"/>
        <v/>
      </c>
      <c r="AF31" s="88" t="str">
        <f t="shared" si="26"/>
        <v/>
      </c>
      <c r="AG31" s="89" t="str">
        <f t="shared" si="29"/>
        <v/>
      </c>
      <c r="AI31" s="90" t="str">
        <f t="shared" si="28"/>
        <v/>
      </c>
      <c r="AJ31" s="88" t="str">
        <f t="shared" si="2"/>
        <v/>
      </c>
      <c r="AL31" s="91">
        <v>345</v>
      </c>
      <c r="AM31" s="92">
        <f t="shared" si="3"/>
        <v>0</v>
      </c>
      <c r="AN31" s="93">
        <f t="shared" si="4"/>
        <v>0</v>
      </c>
      <c r="AO31" s="93">
        <f t="shared" si="5"/>
        <v>0</v>
      </c>
      <c r="AP31" s="94">
        <f t="shared" si="6"/>
        <v>0</v>
      </c>
    </row>
    <row r="32" spans="1:42" x14ac:dyDescent="0.25">
      <c r="A32" s="77" t="str">
        <f>IF(MEDICION!C43="","",MEDICION!C43)</f>
        <v/>
      </c>
      <c r="B32" s="105" t="str">
        <f>IF(MEDICION!D43="","",MEDICION!D43)</f>
        <v/>
      </c>
      <c r="C32" s="78" t="str">
        <f>IF(MEDICION!E43="","",MEDICION!E43)</f>
        <v/>
      </c>
      <c r="D32" s="95" t="str">
        <f t="shared" si="7"/>
        <v/>
      </c>
      <c r="E32" s="95" t="str">
        <f t="shared" si="8"/>
        <v/>
      </c>
      <c r="F32" s="96" t="str">
        <f t="shared" si="9"/>
        <v/>
      </c>
      <c r="H32" s="97" t="str">
        <f t="shared" si="10"/>
        <v/>
      </c>
      <c r="I32" s="79" t="str">
        <f t="shared" si="11"/>
        <v/>
      </c>
      <c r="J32" s="80" t="str">
        <f t="shared" si="12"/>
        <v/>
      </c>
      <c r="L32" s="88" t="str">
        <f t="shared" si="13"/>
        <v/>
      </c>
      <c r="M32" s="98" t="str">
        <f t="shared" si="14"/>
        <v/>
      </c>
      <c r="N32" s="89" t="str">
        <f t="shared" si="15"/>
        <v/>
      </c>
      <c r="P32" s="85" t="str">
        <f t="shared" si="16"/>
        <v/>
      </c>
      <c r="Q32" s="99" t="str">
        <f t="shared" si="17"/>
        <v/>
      </c>
      <c r="R32" s="87"/>
      <c r="S32" s="88" t="str">
        <f t="shared" si="18"/>
        <v/>
      </c>
      <c r="T32" s="89" t="str">
        <f t="shared" si="19"/>
        <v/>
      </c>
      <c r="U32" s="87"/>
      <c r="V32" s="85" t="str">
        <f t="shared" si="20"/>
        <v/>
      </c>
      <c r="W32" s="89" t="str">
        <f t="shared" si="21"/>
        <v/>
      </c>
      <c r="X32" s="87"/>
      <c r="Y32" s="88" t="str">
        <f t="shared" si="22"/>
        <v/>
      </c>
      <c r="Z32" s="89" t="str">
        <f t="shared" si="23"/>
        <v/>
      </c>
      <c r="AA32" s="87"/>
      <c r="AB32" s="88" t="str">
        <f t="shared" si="24"/>
        <v/>
      </c>
      <c r="AC32" s="89" t="str">
        <f t="shared" si="25"/>
        <v/>
      </c>
      <c r="AE32" s="90" t="str">
        <f t="shared" si="1"/>
        <v/>
      </c>
      <c r="AF32" s="88" t="str">
        <f t="shared" si="26"/>
        <v/>
      </c>
      <c r="AG32" s="89" t="str">
        <f t="shared" si="29"/>
        <v/>
      </c>
      <c r="AI32" s="90" t="str">
        <f t="shared" si="28"/>
        <v/>
      </c>
      <c r="AJ32" s="88" t="str">
        <f t="shared" si="2"/>
        <v/>
      </c>
      <c r="AL32" s="91">
        <v>360</v>
      </c>
      <c r="AM32" s="92">
        <f t="shared" si="3"/>
        <v>0</v>
      </c>
      <c r="AN32" s="93">
        <f t="shared" si="4"/>
        <v>0</v>
      </c>
      <c r="AO32" s="93">
        <f t="shared" si="5"/>
        <v>0</v>
      </c>
      <c r="AP32" s="94">
        <f t="shared" si="6"/>
        <v>0</v>
      </c>
    </row>
    <row r="33" spans="1:36" x14ac:dyDescent="0.25">
      <c r="A33" s="77" t="str">
        <f>IF(MEDICION!C44="","",MEDICION!C44)</f>
        <v/>
      </c>
      <c r="B33" s="105" t="str">
        <f>IF(MEDICION!D44="","",MEDICION!D44)</f>
        <v/>
      </c>
      <c r="C33" s="78" t="str">
        <f>IF(MEDICION!E44="","",MEDICION!E44)</f>
        <v/>
      </c>
      <c r="D33" s="95" t="str">
        <f t="shared" si="7"/>
        <v/>
      </c>
      <c r="E33" s="95" t="str">
        <f t="shared" si="8"/>
        <v/>
      </c>
      <c r="F33" s="96" t="str">
        <f t="shared" si="9"/>
        <v/>
      </c>
      <c r="H33" s="97" t="str">
        <f t="shared" si="10"/>
        <v/>
      </c>
      <c r="I33" s="79" t="str">
        <f t="shared" si="11"/>
        <v/>
      </c>
      <c r="J33" s="80" t="str">
        <f t="shared" si="12"/>
        <v/>
      </c>
      <c r="L33" s="88" t="str">
        <f t="shared" si="13"/>
        <v/>
      </c>
      <c r="M33" s="98" t="str">
        <f t="shared" si="14"/>
        <v/>
      </c>
      <c r="N33" s="89" t="str">
        <f t="shared" si="15"/>
        <v/>
      </c>
      <c r="P33" s="85" t="str">
        <f t="shared" si="16"/>
        <v/>
      </c>
      <c r="Q33" s="99" t="str">
        <f t="shared" si="17"/>
        <v/>
      </c>
      <c r="R33" s="87"/>
      <c r="S33" s="88" t="str">
        <f t="shared" si="18"/>
        <v/>
      </c>
      <c r="T33" s="89" t="str">
        <f t="shared" si="19"/>
        <v/>
      </c>
      <c r="U33" s="87"/>
      <c r="V33" s="85" t="str">
        <f t="shared" si="20"/>
        <v/>
      </c>
      <c r="W33" s="89" t="str">
        <f t="shared" si="21"/>
        <v/>
      </c>
      <c r="X33" s="87"/>
      <c r="Y33" s="88" t="str">
        <f t="shared" si="22"/>
        <v/>
      </c>
      <c r="Z33" s="89" t="str">
        <f t="shared" si="23"/>
        <v/>
      </c>
      <c r="AA33" s="87"/>
      <c r="AB33" s="88" t="str">
        <f t="shared" si="24"/>
        <v/>
      </c>
      <c r="AC33" s="89" t="str">
        <f t="shared" si="25"/>
        <v/>
      </c>
      <c r="AE33" s="90" t="str">
        <f t="shared" si="1"/>
        <v/>
      </c>
      <c r="AF33" s="88" t="str">
        <f t="shared" si="26"/>
        <v/>
      </c>
      <c r="AG33" s="89" t="str">
        <f t="shared" si="29"/>
        <v/>
      </c>
      <c r="AI33" s="90" t="str">
        <f t="shared" si="28"/>
        <v/>
      </c>
      <c r="AJ33" s="88" t="str">
        <f t="shared" si="2"/>
        <v/>
      </c>
    </row>
    <row r="34" spans="1:36" x14ac:dyDescent="0.25">
      <c r="A34" s="77" t="str">
        <f>IF(MEDICION!C45="","",MEDICION!C45)</f>
        <v/>
      </c>
      <c r="B34" s="105" t="str">
        <f>IF(MEDICION!D45="","",MEDICION!D45)</f>
        <v/>
      </c>
      <c r="C34" s="78" t="str">
        <f>IF(MEDICION!E45="","",MEDICION!E45)</f>
        <v/>
      </c>
      <c r="D34" s="95" t="str">
        <f t="shared" si="7"/>
        <v/>
      </c>
      <c r="E34" s="95" t="str">
        <f t="shared" si="8"/>
        <v/>
      </c>
      <c r="F34" s="96" t="str">
        <f t="shared" si="9"/>
        <v/>
      </c>
      <c r="H34" s="97" t="str">
        <f t="shared" si="10"/>
        <v/>
      </c>
      <c r="I34" s="79" t="str">
        <f t="shared" si="11"/>
        <v/>
      </c>
      <c r="J34" s="80" t="str">
        <f t="shared" si="12"/>
        <v/>
      </c>
      <c r="L34" s="88" t="str">
        <f t="shared" si="13"/>
        <v/>
      </c>
      <c r="M34" s="98" t="str">
        <f t="shared" si="14"/>
        <v/>
      </c>
      <c r="N34" s="89" t="str">
        <f t="shared" si="15"/>
        <v/>
      </c>
      <c r="P34" s="85" t="str">
        <f t="shared" si="16"/>
        <v/>
      </c>
      <c r="Q34" s="99" t="str">
        <f t="shared" si="17"/>
        <v/>
      </c>
      <c r="R34" s="87"/>
      <c r="S34" s="88" t="str">
        <f t="shared" si="18"/>
        <v/>
      </c>
      <c r="T34" s="89" t="str">
        <f t="shared" si="19"/>
        <v/>
      </c>
      <c r="U34" s="87"/>
      <c r="V34" s="85" t="str">
        <f t="shared" si="20"/>
        <v/>
      </c>
      <c r="W34" s="89" t="str">
        <f t="shared" si="21"/>
        <v/>
      </c>
      <c r="X34" s="87"/>
      <c r="Y34" s="88" t="str">
        <f t="shared" si="22"/>
        <v/>
      </c>
      <c r="Z34" s="89" t="str">
        <f t="shared" si="23"/>
        <v/>
      </c>
      <c r="AA34" s="87"/>
      <c r="AB34" s="88" t="str">
        <f t="shared" si="24"/>
        <v/>
      </c>
      <c r="AC34" s="89" t="str">
        <f t="shared" si="25"/>
        <v/>
      </c>
      <c r="AE34" s="90" t="str">
        <f t="shared" si="1"/>
        <v/>
      </c>
      <c r="AF34" s="88" t="str">
        <f t="shared" si="26"/>
        <v/>
      </c>
      <c r="AG34" s="89" t="str">
        <f t="shared" si="29"/>
        <v/>
      </c>
      <c r="AI34" s="90" t="str">
        <f t="shared" si="28"/>
        <v/>
      </c>
      <c r="AJ34" s="88" t="str">
        <f t="shared" si="2"/>
        <v/>
      </c>
    </row>
    <row r="35" spans="1:36" x14ac:dyDescent="0.25">
      <c r="A35" s="77" t="str">
        <f>IF(MEDICION!C46="","",MEDICION!C46)</f>
        <v/>
      </c>
      <c r="B35" s="105" t="str">
        <f>IF(MEDICION!D46="","",MEDICION!D46)</f>
        <v/>
      </c>
      <c r="C35" s="78" t="str">
        <f>IF(MEDICION!E46="","",MEDICION!E46)</f>
        <v/>
      </c>
      <c r="D35" s="95" t="str">
        <f t="shared" si="7"/>
        <v/>
      </c>
      <c r="E35" s="95" t="str">
        <f t="shared" si="8"/>
        <v/>
      </c>
      <c r="F35" s="96" t="str">
        <f t="shared" si="9"/>
        <v/>
      </c>
      <c r="H35" s="97" t="str">
        <f t="shared" si="10"/>
        <v/>
      </c>
      <c r="I35" s="79" t="str">
        <f t="shared" si="11"/>
        <v/>
      </c>
      <c r="J35" s="80" t="str">
        <f t="shared" si="12"/>
        <v/>
      </c>
      <c r="L35" s="88" t="str">
        <f t="shared" si="13"/>
        <v/>
      </c>
      <c r="M35" s="98" t="str">
        <f t="shared" si="14"/>
        <v/>
      </c>
      <c r="N35" s="89" t="str">
        <f t="shared" si="15"/>
        <v/>
      </c>
      <c r="P35" s="85" t="str">
        <f t="shared" si="16"/>
        <v/>
      </c>
      <c r="Q35" s="99" t="str">
        <f t="shared" si="17"/>
        <v/>
      </c>
      <c r="R35" s="87"/>
      <c r="S35" s="88" t="str">
        <f t="shared" si="18"/>
        <v/>
      </c>
      <c r="T35" s="89" t="str">
        <f t="shared" si="19"/>
        <v/>
      </c>
      <c r="U35" s="87"/>
      <c r="V35" s="85" t="str">
        <f t="shared" si="20"/>
        <v/>
      </c>
      <c r="W35" s="89" t="str">
        <f t="shared" si="21"/>
        <v/>
      </c>
      <c r="X35" s="87"/>
      <c r="Y35" s="88" t="str">
        <f t="shared" si="22"/>
        <v/>
      </c>
      <c r="Z35" s="89" t="str">
        <f t="shared" si="23"/>
        <v/>
      </c>
      <c r="AA35" s="87"/>
      <c r="AB35" s="88" t="str">
        <f t="shared" si="24"/>
        <v/>
      </c>
      <c r="AC35" s="89" t="str">
        <f t="shared" si="25"/>
        <v/>
      </c>
      <c r="AE35" s="90" t="str">
        <f t="shared" si="1"/>
        <v/>
      </c>
      <c r="AF35" s="88" t="str">
        <f t="shared" si="26"/>
        <v/>
      </c>
      <c r="AG35" s="89" t="str">
        <f t="shared" si="29"/>
        <v/>
      </c>
      <c r="AI35" s="90" t="str">
        <f t="shared" si="28"/>
        <v/>
      </c>
      <c r="AJ35" s="88" t="str">
        <f t="shared" si="2"/>
        <v/>
      </c>
    </row>
    <row r="36" spans="1:36" x14ac:dyDescent="0.25">
      <c r="A36" s="77" t="str">
        <f>IF(MEDICION!C47="","",MEDICION!C47)</f>
        <v/>
      </c>
      <c r="B36" s="105" t="str">
        <f>IF(MEDICION!D47="","",MEDICION!D47)</f>
        <v/>
      </c>
      <c r="C36" s="78" t="str">
        <f>IF(MEDICION!E47="","",MEDICION!E47)</f>
        <v/>
      </c>
      <c r="D36" s="95" t="str">
        <f t="shared" si="7"/>
        <v/>
      </c>
      <c r="E36" s="95" t="str">
        <f t="shared" si="8"/>
        <v/>
      </c>
      <c r="F36" s="96" t="str">
        <f t="shared" si="9"/>
        <v/>
      </c>
      <c r="H36" s="97" t="str">
        <f t="shared" si="10"/>
        <v/>
      </c>
      <c r="I36" s="79" t="str">
        <f t="shared" si="11"/>
        <v/>
      </c>
      <c r="J36" s="80" t="str">
        <f t="shared" si="12"/>
        <v/>
      </c>
      <c r="L36" s="88" t="str">
        <f t="shared" si="13"/>
        <v/>
      </c>
      <c r="M36" s="98" t="str">
        <f t="shared" si="14"/>
        <v/>
      </c>
      <c r="N36" s="89" t="str">
        <f t="shared" si="15"/>
        <v/>
      </c>
      <c r="P36" s="85" t="str">
        <f t="shared" si="16"/>
        <v/>
      </c>
      <c r="Q36" s="99" t="str">
        <f t="shared" si="17"/>
        <v/>
      </c>
      <c r="R36" s="87"/>
      <c r="S36" s="88" t="str">
        <f t="shared" si="18"/>
        <v/>
      </c>
      <c r="T36" s="89" t="str">
        <f t="shared" si="19"/>
        <v/>
      </c>
      <c r="U36" s="87"/>
      <c r="V36" s="85" t="str">
        <f t="shared" si="20"/>
        <v/>
      </c>
      <c r="W36" s="89" t="str">
        <f t="shared" si="21"/>
        <v/>
      </c>
      <c r="X36" s="87"/>
      <c r="Y36" s="88" t="str">
        <f t="shared" si="22"/>
        <v/>
      </c>
      <c r="Z36" s="89" t="str">
        <f t="shared" si="23"/>
        <v/>
      </c>
      <c r="AA36" s="87"/>
      <c r="AB36" s="88" t="str">
        <f t="shared" si="24"/>
        <v/>
      </c>
      <c r="AC36" s="89" t="str">
        <f t="shared" si="25"/>
        <v/>
      </c>
      <c r="AE36" s="90" t="str">
        <f t="shared" si="1"/>
        <v/>
      </c>
      <c r="AF36" s="88" t="str">
        <f t="shared" si="26"/>
        <v/>
      </c>
      <c r="AG36" s="89" t="str">
        <f t="shared" si="29"/>
        <v/>
      </c>
      <c r="AI36" s="90" t="str">
        <f t="shared" si="28"/>
        <v/>
      </c>
      <c r="AJ36" s="88" t="str">
        <f t="shared" si="2"/>
        <v/>
      </c>
    </row>
    <row r="37" spans="1:36" x14ac:dyDescent="0.25">
      <c r="A37" s="77" t="str">
        <f>IF(MEDICION!C48="","",MEDICION!C48)</f>
        <v/>
      </c>
      <c r="B37" s="105" t="str">
        <f>IF(MEDICION!D48="","",MEDICION!D48)</f>
        <v/>
      </c>
      <c r="C37" s="78" t="str">
        <f>IF(MEDICION!E48="","",MEDICION!E48)</f>
        <v/>
      </c>
      <c r="D37" s="95" t="str">
        <f t="shared" si="7"/>
        <v/>
      </c>
      <c r="E37" s="95" t="str">
        <f t="shared" si="8"/>
        <v/>
      </c>
      <c r="F37" s="96" t="str">
        <f t="shared" si="9"/>
        <v/>
      </c>
      <c r="H37" s="97" t="str">
        <f t="shared" si="10"/>
        <v/>
      </c>
      <c r="I37" s="79" t="str">
        <f t="shared" si="11"/>
        <v/>
      </c>
      <c r="J37" s="80" t="str">
        <f t="shared" si="12"/>
        <v/>
      </c>
      <c r="L37" s="88" t="str">
        <f t="shared" si="13"/>
        <v/>
      </c>
      <c r="M37" s="98" t="str">
        <f t="shared" si="14"/>
        <v/>
      </c>
      <c r="N37" s="89" t="str">
        <f t="shared" si="15"/>
        <v/>
      </c>
      <c r="P37" s="85" t="str">
        <f t="shared" si="16"/>
        <v/>
      </c>
      <c r="Q37" s="99" t="str">
        <f t="shared" si="17"/>
        <v/>
      </c>
      <c r="R37" s="87"/>
      <c r="S37" s="88" t="str">
        <f t="shared" si="18"/>
        <v/>
      </c>
      <c r="T37" s="89" t="str">
        <f t="shared" si="19"/>
        <v/>
      </c>
      <c r="U37" s="87"/>
      <c r="V37" s="85" t="str">
        <f t="shared" si="20"/>
        <v/>
      </c>
      <c r="W37" s="89" t="str">
        <f t="shared" si="21"/>
        <v/>
      </c>
      <c r="X37" s="87"/>
      <c r="Y37" s="88" t="str">
        <f t="shared" si="22"/>
        <v/>
      </c>
      <c r="Z37" s="89" t="str">
        <f t="shared" si="23"/>
        <v/>
      </c>
      <c r="AA37" s="87"/>
      <c r="AB37" s="88" t="str">
        <f t="shared" si="24"/>
        <v/>
      </c>
      <c r="AC37" s="89" t="str">
        <f t="shared" si="25"/>
        <v/>
      </c>
      <c r="AE37" s="90" t="str">
        <f t="shared" si="1"/>
        <v/>
      </c>
      <c r="AF37" s="88" t="str">
        <f t="shared" si="26"/>
        <v/>
      </c>
      <c r="AG37" s="89" t="str">
        <f t="shared" si="29"/>
        <v/>
      </c>
      <c r="AI37" s="90" t="str">
        <f t="shared" si="28"/>
        <v/>
      </c>
      <c r="AJ37" s="88" t="str">
        <f t="shared" si="2"/>
        <v/>
      </c>
    </row>
    <row r="38" spans="1:36" x14ac:dyDescent="0.25">
      <c r="A38" s="77" t="str">
        <f>IF(MEDICION!C49="","",MEDICION!C49)</f>
        <v/>
      </c>
      <c r="B38" s="105" t="str">
        <f>IF(MEDICION!D49="","",MEDICION!D49)</f>
        <v/>
      </c>
      <c r="C38" s="78" t="str">
        <f>IF(MEDICION!E49="","",MEDICION!E49)</f>
        <v/>
      </c>
      <c r="D38" s="95" t="str">
        <f t="shared" si="7"/>
        <v/>
      </c>
      <c r="E38" s="95" t="str">
        <f t="shared" si="8"/>
        <v/>
      </c>
      <c r="F38" s="96" t="str">
        <f t="shared" si="9"/>
        <v/>
      </c>
      <c r="H38" s="97" t="str">
        <f t="shared" ref="H38:H43" si="30">IF(A38="","",IF(A38="","",IF($C$3&lt;=90,H37+((COS($C$4/57.2957795130823))*(A38-A37)*(SIN(-($C$3-90)/57.2957795130823))),IF(AND($C$3&gt;90,$C$3&lt;=180),H37-((COS($C$4/57.2957795130823))*(A38-A37)*(SIN(-($C$3-90)/57.2957795130823))),IF(AND($C$3&gt;180,$C$3&lt;=270),H37-((COS($C$4/57.2957795130823))*(A38-A37)*(SIN(-($C$3-90)/57.2957795130823))),IF(AND($C$3&gt;270,$C$3&lt;=360),H37+((COS($C$4/57.2957795130823))*(A38-A37)*(SIN(-($C$3-90)/57.2957795130823)))))))))</f>
        <v/>
      </c>
      <c r="I38" s="79" t="str">
        <f t="shared" ref="I38:I43" si="31">IF(A38="","",IF(A38="","",IF($C$3&lt;=90,I37+((COS($C$4/57.2957795130823)*(A38-A37)*COS(-($C$3-90)/57.2957795130823))),IF(AND($C$3&gt;90,$C$3&lt;=180),I37+((COS($C$4/57.2957795130823)*(A38-A37)*COS(-($C$3-90)/57.2957795130823))),IF(AND($C$3&gt;180,$C$3&lt;=270),I37-((COS($C$4/57.2957795130823)*(A38-A37)*COS(-($C$3-90)/57.2957795130823))),IF(AND($C$3&gt;270,$C$3&lt;=360),I37-((COS($C$4/57.2957795130823)*(A38-A37)*COS(-($C$3-90)/57.2957795130823)))))))))</f>
        <v/>
      </c>
      <c r="J38" s="80" t="str">
        <f t="shared" ref="J38:J43" si="32">IF(A38="","",(SIN($C$4/57.2957795130823)*(A38-A37))+J37)</f>
        <v/>
      </c>
      <c r="L38" s="88" t="str">
        <f t="shared" ref="L38:N43" si="33">IF($A38="","",ABS(D38-H38))</f>
        <v/>
      </c>
      <c r="M38" s="98" t="str">
        <f t="shared" si="33"/>
        <v/>
      </c>
      <c r="N38" s="89" t="str">
        <f t="shared" si="33"/>
        <v/>
      </c>
      <c r="P38" s="85" t="str">
        <f t="shared" ref="P38:P43" si="34">IF(A38="","",(SQRT(L38^2+M38^2+N38^2)))</f>
        <v/>
      </c>
      <c r="Q38" s="99" t="str">
        <f t="shared" ref="Q38:Q43" si="35">IF(N38="","",P38/A38)</f>
        <v/>
      </c>
      <c r="R38" s="87"/>
      <c r="S38" s="88" t="str">
        <f t="shared" si="18"/>
        <v/>
      </c>
      <c r="T38" s="89" t="str">
        <f t="shared" si="19"/>
        <v/>
      </c>
      <c r="U38" s="87"/>
      <c r="V38" s="85" t="str">
        <f t="shared" ref="V38:V43" si="36">IF(A38="","",IF(C38&lt;=90,$H$8+H38,IF(AND(C38&gt;90,C38&lt;=180),$H$8-H38,IF(AND(C38&gt;180,C38&lt;=270),$H$8-H38,IF(AND(C38&gt;270,C38&lt;=360),-$H$8+H38)))))</f>
        <v/>
      </c>
      <c r="W38" s="89" t="str">
        <f t="shared" si="21"/>
        <v/>
      </c>
      <c r="X38" s="87"/>
      <c r="Y38" s="88" t="str">
        <f t="shared" ref="Y38:Y43" si="37">IF(A38="","",ROUND(SQRT(T38^2+S38^2),2))</f>
        <v/>
      </c>
      <c r="Z38" s="89" t="str">
        <f t="shared" ref="Z38:Z43" si="38">IF(A38="","",F38-$F$8)</f>
        <v/>
      </c>
      <c r="AA38" s="87"/>
      <c r="AB38" s="88" t="str">
        <f t="shared" ref="AB38:AB43" si="39">IF(D38="","",ROUND(SQRT(W38^2+V38^2),2))</f>
        <v/>
      </c>
      <c r="AC38" s="89" t="str">
        <f t="shared" ref="AC38:AC43" si="40">IF(A38="","",J38-$J$8)</f>
        <v/>
      </c>
      <c r="AE38" s="90" t="str">
        <f t="shared" si="1"/>
        <v/>
      </c>
      <c r="AF38" s="88" t="str">
        <f t="shared" si="26"/>
        <v/>
      </c>
      <c r="AG38" s="89" t="str">
        <f t="shared" si="29"/>
        <v/>
      </c>
      <c r="AI38" s="90" t="str">
        <f t="shared" si="28"/>
        <v/>
      </c>
      <c r="AJ38" s="88" t="str">
        <f t="shared" si="2"/>
        <v/>
      </c>
    </row>
    <row r="39" spans="1:36" x14ac:dyDescent="0.25">
      <c r="A39" s="77" t="str">
        <f>IF(MEDICION!C50="","",MEDICION!C50)</f>
        <v/>
      </c>
      <c r="B39" s="105" t="str">
        <f>IF(MEDICION!D50="","",MEDICION!D50)</f>
        <v/>
      </c>
      <c r="C39" s="78" t="str">
        <f>IF(MEDICION!E50="","",MEDICION!E50)</f>
        <v/>
      </c>
      <c r="D39" s="95" t="str">
        <f t="shared" si="7"/>
        <v/>
      </c>
      <c r="E39" s="95" t="str">
        <f t="shared" si="8"/>
        <v/>
      </c>
      <c r="F39" s="96" t="str">
        <f>IF(A39="","",SIN(RADIANS(B39))*(A39-A38)+F38)</f>
        <v/>
      </c>
      <c r="H39" s="97" t="str">
        <f t="shared" si="30"/>
        <v/>
      </c>
      <c r="I39" s="79" t="str">
        <f t="shared" si="31"/>
        <v/>
      </c>
      <c r="J39" s="80" t="str">
        <f t="shared" si="32"/>
        <v/>
      </c>
      <c r="L39" s="88" t="str">
        <f t="shared" si="33"/>
        <v/>
      </c>
      <c r="M39" s="98" t="str">
        <f t="shared" si="33"/>
        <v/>
      </c>
      <c r="N39" s="89" t="str">
        <f t="shared" si="33"/>
        <v/>
      </c>
      <c r="P39" s="85" t="str">
        <f t="shared" si="34"/>
        <v/>
      </c>
      <c r="Q39" s="99" t="str">
        <f t="shared" si="35"/>
        <v/>
      </c>
      <c r="R39" s="87"/>
      <c r="S39" s="88" t="str">
        <f t="shared" si="18"/>
        <v/>
      </c>
      <c r="T39" s="89" t="str">
        <f t="shared" si="19"/>
        <v/>
      </c>
      <c r="U39" s="87"/>
      <c r="V39" s="85" t="str">
        <f t="shared" si="36"/>
        <v/>
      </c>
      <c r="W39" s="89" t="str">
        <f>IF(A39="","",IF(C39&lt;=90,$I$8+I39,IF(AND(C39&gt;90,C39&lt;=180),-$I$8+I39,IF(AND(C39&gt;180,C39&lt;=270),$I$8-I39,IF(AND(C39&gt;270,C39&lt;=360),$I$8-I39)))))</f>
        <v/>
      </c>
      <c r="X39" s="87"/>
      <c r="Y39" s="88" t="str">
        <f t="shared" si="37"/>
        <v/>
      </c>
      <c r="Z39" s="89" t="str">
        <f t="shared" si="38"/>
        <v/>
      </c>
      <c r="AA39" s="87"/>
      <c r="AB39" s="88" t="str">
        <f t="shared" si="39"/>
        <v/>
      </c>
      <c r="AC39" s="89" t="str">
        <f t="shared" si="40"/>
        <v/>
      </c>
      <c r="AE39" s="90" t="str">
        <f t="shared" si="1"/>
        <v/>
      </c>
      <c r="AF39" s="88" t="str">
        <f t="shared" si="26"/>
        <v/>
      </c>
      <c r="AG39" s="89" t="str">
        <f t="shared" si="29"/>
        <v/>
      </c>
      <c r="AI39" s="90" t="str">
        <f t="shared" si="28"/>
        <v/>
      </c>
      <c r="AJ39" s="88" t="str">
        <f t="shared" si="2"/>
        <v/>
      </c>
    </row>
    <row r="40" spans="1:36" x14ac:dyDescent="0.25">
      <c r="A40" s="77" t="str">
        <f>IF(MEDICION!C51="","",MEDICION!C51)</f>
        <v/>
      </c>
      <c r="B40" s="105" t="str">
        <f>IF(MEDICION!D51="","",MEDICION!D51)</f>
        <v/>
      </c>
      <c r="C40" s="78" t="str">
        <f>IF(MEDICION!E51="","",MEDICION!E51)</f>
        <v/>
      </c>
      <c r="D40" s="95" t="str">
        <f t="shared" si="7"/>
        <v/>
      </c>
      <c r="E40" s="95" t="str">
        <f t="shared" si="8"/>
        <v/>
      </c>
      <c r="F40" s="96" t="str">
        <f>IF(A40="","",SIN(RADIANS(B40))*(A40-A39)+F39)</f>
        <v/>
      </c>
      <c r="H40" s="97" t="str">
        <f t="shared" si="30"/>
        <v/>
      </c>
      <c r="I40" s="79" t="str">
        <f t="shared" si="31"/>
        <v/>
      </c>
      <c r="J40" s="80" t="str">
        <f t="shared" si="32"/>
        <v/>
      </c>
      <c r="L40" s="88" t="str">
        <f t="shared" si="33"/>
        <v/>
      </c>
      <c r="M40" s="98" t="str">
        <f t="shared" si="33"/>
        <v/>
      </c>
      <c r="N40" s="89" t="str">
        <f t="shared" si="33"/>
        <v/>
      </c>
      <c r="P40" s="85" t="str">
        <f t="shared" si="34"/>
        <v/>
      </c>
      <c r="Q40" s="99" t="str">
        <f t="shared" si="35"/>
        <v/>
      </c>
      <c r="R40" s="87"/>
      <c r="S40" s="88" t="str">
        <f t="shared" si="18"/>
        <v/>
      </c>
      <c r="T40" s="89" t="str">
        <f t="shared" si="19"/>
        <v/>
      </c>
      <c r="U40" s="87"/>
      <c r="V40" s="85" t="str">
        <f t="shared" si="36"/>
        <v/>
      </c>
      <c r="W40" s="89" t="str">
        <f>IF(A40="","",IF(C40&lt;=90,$I$8+I40,IF(AND(C40&gt;90,C40&lt;=180),-$I$8+I40,IF(AND(C40&gt;180,C40&lt;=270),$I$8-I40,IF(AND(C40&gt;270,C40&lt;=360),$I$8-I40)))))</f>
        <v/>
      </c>
      <c r="X40" s="87"/>
      <c r="Y40" s="88" t="str">
        <f t="shared" si="37"/>
        <v/>
      </c>
      <c r="Z40" s="89" t="str">
        <f t="shared" si="38"/>
        <v/>
      </c>
      <c r="AA40" s="87"/>
      <c r="AB40" s="88" t="str">
        <f t="shared" si="39"/>
        <v/>
      </c>
      <c r="AC40" s="89" t="str">
        <f t="shared" si="40"/>
        <v/>
      </c>
      <c r="AE40" s="90" t="str">
        <f t="shared" si="1"/>
        <v/>
      </c>
      <c r="AF40" s="88" t="str">
        <f t="shared" si="26"/>
        <v/>
      </c>
      <c r="AG40" s="89" t="str">
        <f t="shared" si="29"/>
        <v/>
      </c>
      <c r="AI40" s="90" t="str">
        <f t="shared" si="28"/>
        <v/>
      </c>
      <c r="AJ40" s="88" t="str">
        <f t="shared" si="2"/>
        <v/>
      </c>
    </row>
    <row r="41" spans="1:36" x14ac:dyDescent="0.25">
      <c r="A41" s="77" t="str">
        <f>IF(MEDICION!C52="","",MEDICION!C52)</f>
        <v/>
      </c>
      <c r="B41" s="105" t="str">
        <f>IF(MEDICION!D52="","",MEDICION!D52)</f>
        <v/>
      </c>
      <c r="C41" s="78" t="str">
        <f>IF(MEDICION!E52="","",MEDICION!E52)</f>
        <v/>
      </c>
      <c r="D41" s="95" t="str">
        <f t="shared" si="7"/>
        <v/>
      </c>
      <c r="E41" s="95" t="str">
        <f t="shared" si="8"/>
        <v/>
      </c>
      <c r="F41" s="96" t="str">
        <f>IF(A41="","",SIN(RADIANS(B41))*(A41-A40)+F40)</f>
        <v/>
      </c>
      <c r="H41" s="97" t="str">
        <f t="shared" si="30"/>
        <v/>
      </c>
      <c r="I41" s="79" t="str">
        <f t="shared" si="31"/>
        <v/>
      </c>
      <c r="J41" s="80" t="str">
        <f t="shared" si="32"/>
        <v/>
      </c>
      <c r="L41" s="88" t="str">
        <f t="shared" si="33"/>
        <v/>
      </c>
      <c r="M41" s="98" t="str">
        <f t="shared" si="33"/>
        <v/>
      </c>
      <c r="N41" s="89" t="str">
        <f t="shared" si="33"/>
        <v/>
      </c>
      <c r="P41" s="85" t="str">
        <f t="shared" si="34"/>
        <v/>
      </c>
      <c r="Q41" s="99" t="str">
        <f t="shared" si="35"/>
        <v/>
      </c>
      <c r="R41" s="87"/>
      <c r="S41" s="88" t="str">
        <f t="shared" si="18"/>
        <v/>
      </c>
      <c r="T41" s="89" t="str">
        <f t="shared" si="19"/>
        <v/>
      </c>
      <c r="U41" s="87"/>
      <c r="V41" s="85" t="str">
        <f t="shared" si="36"/>
        <v/>
      </c>
      <c r="W41" s="89" t="str">
        <f>IF(A41="","",IF(C41&lt;=90,$I$8+I41,IF(AND(C41&gt;90,C41&lt;=180),-$I$8+I41,IF(AND(C41&gt;180,C41&lt;=270),$I$8-I41,IF(AND(C41&gt;270,C41&lt;=360),$I$8-I41)))))</f>
        <v/>
      </c>
      <c r="X41" s="87"/>
      <c r="Y41" s="88" t="str">
        <f t="shared" si="37"/>
        <v/>
      </c>
      <c r="Z41" s="89" t="str">
        <f t="shared" si="38"/>
        <v/>
      </c>
      <c r="AA41" s="87"/>
      <c r="AB41" s="88" t="str">
        <f t="shared" si="39"/>
        <v/>
      </c>
      <c r="AC41" s="89" t="str">
        <f t="shared" si="40"/>
        <v/>
      </c>
      <c r="AE41" s="90" t="str">
        <f t="shared" si="1"/>
        <v/>
      </c>
      <c r="AF41" s="88" t="str">
        <f t="shared" si="26"/>
        <v/>
      </c>
      <c r="AG41" s="89" t="str">
        <f t="shared" si="29"/>
        <v/>
      </c>
      <c r="AI41" s="90" t="str">
        <f t="shared" si="28"/>
        <v/>
      </c>
      <c r="AJ41" s="88" t="str">
        <f t="shared" si="2"/>
        <v/>
      </c>
    </row>
    <row r="42" spans="1:36" x14ac:dyDescent="0.25">
      <c r="A42" s="77" t="str">
        <f>IF(MEDICION!C53="","",MEDICION!C53)</f>
        <v/>
      </c>
      <c r="B42" s="105" t="str">
        <f>IF(MEDICION!D53="","",MEDICION!D53)</f>
        <v/>
      </c>
      <c r="C42" s="78" t="str">
        <f>IF(MEDICION!E53="","",MEDICION!E53)</f>
        <v/>
      </c>
      <c r="D42" s="95" t="str">
        <f t="shared" si="7"/>
        <v/>
      </c>
      <c r="E42" s="95" t="str">
        <f t="shared" si="8"/>
        <v/>
      </c>
      <c r="F42" s="96" t="str">
        <f>IF(A42="","",SIN(RADIANS(B42))*(A42-A41)+F41)</f>
        <v/>
      </c>
      <c r="H42" s="97" t="str">
        <f t="shared" si="30"/>
        <v/>
      </c>
      <c r="I42" s="79" t="str">
        <f t="shared" si="31"/>
        <v/>
      </c>
      <c r="J42" s="80" t="str">
        <f t="shared" si="32"/>
        <v/>
      </c>
      <c r="L42" s="88" t="str">
        <f t="shared" si="33"/>
        <v/>
      </c>
      <c r="M42" s="98" t="str">
        <f t="shared" si="33"/>
        <v/>
      </c>
      <c r="N42" s="89" t="str">
        <f t="shared" si="33"/>
        <v/>
      </c>
      <c r="P42" s="85" t="str">
        <f t="shared" si="34"/>
        <v/>
      </c>
      <c r="Q42" s="99" t="str">
        <f t="shared" si="35"/>
        <v/>
      </c>
      <c r="R42" s="87"/>
      <c r="S42" s="88" t="str">
        <f t="shared" si="18"/>
        <v/>
      </c>
      <c r="T42" s="89" t="str">
        <f t="shared" si="19"/>
        <v/>
      </c>
      <c r="U42" s="87"/>
      <c r="V42" s="85" t="str">
        <f t="shared" si="36"/>
        <v/>
      </c>
      <c r="W42" s="89" t="str">
        <f>IF(A42="","",IF(C42&lt;=90,$I$8+I42,IF(AND(C42&gt;90,C42&lt;=180),-$I$8+I42,IF(AND(C42&gt;180,C42&lt;=270),$I$8-I42,IF(AND(C42&gt;270,C42&lt;=360),$I$8-I42)))))</f>
        <v/>
      </c>
      <c r="X42" s="87"/>
      <c r="Y42" s="88" t="str">
        <f t="shared" si="37"/>
        <v/>
      </c>
      <c r="Z42" s="89" t="str">
        <f t="shared" si="38"/>
        <v/>
      </c>
      <c r="AA42" s="87"/>
      <c r="AB42" s="88" t="str">
        <f t="shared" si="39"/>
        <v/>
      </c>
      <c r="AC42" s="89" t="str">
        <f t="shared" si="40"/>
        <v/>
      </c>
      <c r="AE42" s="90" t="str">
        <f t="shared" si="1"/>
        <v/>
      </c>
      <c r="AF42" s="88" t="str">
        <f t="shared" si="26"/>
        <v/>
      </c>
      <c r="AG42" s="89" t="str">
        <f t="shared" si="29"/>
        <v/>
      </c>
      <c r="AI42" s="90" t="str">
        <f t="shared" si="28"/>
        <v/>
      </c>
      <c r="AJ42" s="88" t="str">
        <f t="shared" si="2"/>
        <v/>
      </c>
    </row>
    <row r="43" spans="1:36" x14ac:dyDescent="0.25">
      <c r="A43" s="77" t="str">
        <f>IF(MEDICION!C54="","",MEDICION!C54)</f>
        <v/>
      </c>
      <c r="B43" s="105" t="str">
        <f>IF(MEDICION!D54="","",MEDICION!D54)</f>
        <v/>
      </c>
      <c r="C43" s="78" t="str">
        <f>IF(MEDICION!E54="","",MEDICION!E54)</f>
        <v/>
      </c>
      <c r="D43" s="95" t="str">
        <f t="shared" si="7"/>
        <v/>
      </c>
      <c r="E43" s="95" t="str">
        <f t="shared" si="8"/>
        <v/>
      </c>
      <c r="F43" s="96" t="str">
        <f>IF(A43="","",SIN(RADIANS(B43))*(A43-A42)+F42)</f>
        <v/>
      </c>
      <c r="H43" s="97" t="str">
        <f t="shared" si="30"/>
        <v/>
      </c>
      <c r="I43" s="79" t="str">
        <f t="shared" si="31"/>
        <v/>
      </c>
      <c r="J43" s="80" t="str">
        <f t="shared" si="32"/>
        <v/>
      </c>
      <c r="L43" s="88" t="str">
        <f t="shared" si="33"/>
        <v/>
      </c>
      <c r="M43" s="98" t="str">
        <f t="shared" si="33"/>
        <v/>
      </c>
      <c r="N43" s="89" t="str">
        <f t="shared" si="33"/>
        <v/>
      </c>
      <c r="P43" s="85" t="str">
        <f t="shared" si="34"/>
        <v/>
      </c>
      <c r="Q43" s="99" t="str">
        <f t="shared" si="35"/>
        <v/>
      </c>
      <c r="R43" s="87"/>
      <c r="S43" s="88" t="str">
        <f t="shared" si="18"/>
        <v/>
      </c>
      <c r="T43" s="89" t="str">
        <f t="shared" si="19"/>
        <v/>
      </c>
      <c r="U43" s="87"/>
      <c r="V43" s="85" t="str">
        <f t="shared" si="36"/>
        <v/>
      </c>
      <c r="W43" s="89" t="str">
        <f>IF(A43="","",IF(C43&lt;=90,$I$8+I43,IF(AND(C43&gt;90,C43&lt;=180),-$I$8+I43,IF(AND(C43&gt;180,C43&lt;=270),$I$8-I43,IF(AND(C43&gt;270,C43&lt;=360),$I$8-I43)))))</f>
        <v/>
      </c>
      <c r="X43" s="87"/>
      <c r="Y43" s="88" t="str">
        <f t="shared" si="37"/>
        <v/>
      </c>
      <c r="Z43" s="89" t="str">
        <f t="shared" si="38"/>
        <v/>
      </c>
      <c r="AA43" s="87"/>
      <c r="AB43" s="88" t="str">
        <f t="shared" si="39"/>
        <v/>
      </c>
      <c r="AC43" s="89" t="str">
        <f t="shared" si="40"/>
        <v/>
      </c>
      <c r="AE43" s="90" t="str">
        <f t="shared" si="1"/>
        <v/>
      </c>
      <c r="AF43" s="88" t="str">
        <f t="shared" si="26"/>
        <v/>
      </c>
      <c r="AG43" s="89" t="str">
        <f t="shared" si="29"/>
        <v/>
      </c>
      <c r="AI43" s="90" t="str">
        <f t="shared" si="28"/>
        <v/>
      </c>
      <c r="AJ43" s="88" t="str">
        <f t="shared" si="2"/>
        <v/>
      </c>
    </row>
    <row r="44" spans="1:36" x14ac:dyDescent="0.25">
      <c r="A44" s="77" t="str">
        <f>IF(MEDICION!C55="","",MEDICION!C55)</f>
        <v/>
      </c>
      <c r="B44" s="105" t="str">
        <f>IF(MEDICION!D55="","",MEDICION!D55)</f>
        <v/>
      </c>
      <c r="C44" s="78" t="str">
        <f>IF(MEDICION!E55="","",MEDICION!E55)</f>
        <v/>
      </c>
      <c r="D44" s="95" t="str">
        <f t="shared" si="7"/>
        <v/>
      </c>
      <c r="E44" s="95" t="str">
        <f t="shared" si="8"/>
        <v/>
      </c>
      <c r="F44" s="96" t="str">
        <f t="shared" ref="F44:F45" si="41">IF(A44="","",SIN(RADIANS(B44))*(A44-A43)+F43)</f>
        <v/>
      </c>
      <c r="H44" s="97" t="str">
        <f t="shared" ref="H44:H45" si="42">IF(A44="","",IF(A44="","",IF($C$3&lt;=90,H43+((COS($C$4/57.2957795130823))*(A44-A43)*(SIN(-($C$3-90)/57.2957795130823))),IF(AND($C$3&gt;90,$C$3&lt;=180),H43-((COS($C$4/57.2957795130823))*(A44-A43)*(SIN(-($C$3-90)/57.2957795130823))),IF(AND($C$3&gt;180,$C$3&lt;=270),H43-((COS($C$4/57.2957795130823))*(A44-A43)*(SIN(-($C$3-90)/57.2957795130823))),IF(AND($C$3&gt;270,$C$3&lt;=360),H43+((COS($C$4/57.2957795130823))*(A44-A43)*(SIN(-($C$3-90)/57.2957795130823)))))))))</f>
        <v/>
      </c>
      <c r="I44" s="79" t="str">
        <f t="shared" ref="I44:I45" si="43">IF(A44="","",IF(A44="","",IF($C$3&lt;=90,I43+((COS($C$4/57.2957795130823)*(A44-A43)*COS(-($C$3-90)/57.2957795130823))),IF(AND($C$3&gt;90,$C$3&lt;=180),I43+((COS($C$4/57.2957795130823)*(A44-A43)*COS(-($C$3-90)/57.2957795130823))),IF(AND($C$3&gt;180,$C$3&lt;=270),I43-((COS($C$4/57.2957795130823)*(A44-A43)*COS(-($C$3-90)/57.2957795130823))),IF(AND($C$3&gt;270,$C$3&lt;=360),I43-((COS($C$4/57.2957795130823)*(A44-A43)*COS(-($C$3-90)/57.2957795130823)))))))))</f>
        <v/>
      </c>
      <c r="J44" s="80" t="str">
        <f t="shared" ref="J44:J45" si="44">IF(A44="","",(SIN($C$4/57.2957795130823)*(A44-A43))+J43)</f>
        <v/>
      </c>
      <c r="L44" s="88" t="str">
        <f t="shared" ref="L44:L45" si="45">IF($A44="","",ABS(D44-H44))</f>
        <v/>
      </c>
      <c r="M44" s="98" t="str">
        <f t="shared" ref="M44:M45" si="46">IF($A44="","",ABS(E44-I44))</f>
        <v/>
      </c>
      <c r="N44" s="89" t="str">
        <f t="shared" ref="N44:N45" si="47">IF($A44="","",ABS(F44-J44))</f>
        <v/>
      </c>
      <c r="P44" s="85" t="str">
        <f t="shared" ref="P44:P45" si="48">IF(A44="","",(SQRT(L44^2+M44^2+N44^2)))</f>
        <v/>
      </c>
      <c r="Q44" s="99" t="str">
        <f t="shared" ref="Q44:Q45" si="49">IF(N44="","",P44/A44)</f>
        <v/>
      </c>
      <c r="R44" s="87"/>
      <c r="S44" s="88" t="str">
        <f t="shared" si="18"/>
        <v/>
      </c>
      <c r="T44" s="89" t="str">
        <f t="shared" si="19"/>
        <v/>
      </c>
      <c r="U44" s="87"/>
      <c r="V44" s="85" t="str">
        <f t="shared" ref="V44:V45" si="50">IF(A44="","",IF(C44&lt;=90,$H$8+H44,IF(AND(C44&gt;90,C44&lt;=180),$H$8-H44,IF(AND(C44&gt;180,C44&lt;=270),$H$8-H44,IF(AND(C44&gt;270,C44&lt;=360),-$H$8+H44)))))</f>
        <v/>
      </c>
      <c r="W44" s="89" t="str">
        <f t="shared" ref="W44:W45" si="51">IF(A44="","",IF(C44&lt;=90,$I$8+I44,IF(AND(C44&gt;90,C44&lt;=180),-$I$8+I44,IF(AND(C44&gt;180,C44&lt;=270),$I$8-I44,IF(AND(C44&gt;270,C44&lt;=360),$I$8-I44)))))</f>
        <v/>
      </c>
      <c r="X44" s="87"/>
      <c r="Y44" s="88" t="str">
        <f t="shared" ref="Y44:Y45" si="52">IF(A44="","",ROUND(SQRT(T44^2+S44^2),2))</f>
        <v/>
      </c>
      <c r="Z44" s="89" t="str">
        <f t="shared" ref="Z44:Z45" si="53">IF(A44="","",F44-$F$8)</f>
        <v/>
      </c>
      <c r="AA44" s="87"/>
      <c r="AB44" s="88" t="str">
        <f t="shared" ref="AB44:AB45" si="54">IF(D44="","",ROUND(SQRT(W44^2+V44^2),2))</f>
        <v/>
      </c>
      <c r="AC44" s="89" t="str">
        <f t="shared" ref="AC44:AC45" si="55">IF(A44="","",J44-$J$8)</f>
        <v/>
      </c>
      <c r="AE44" s="90" t="str">
        <f t="shared" si="1"/>
        <v/>
      </c>
      <c r="AF44" s="88" t="str">
        <f t="shared" si="26"/>
        <v/>
      </c>
      <c r="AG44" s="89" t="str">
        <f t="shared" si="29"/>
        <v/>
      </c>
      <c r="AI44" s="90" t="str">
        <f t="shared" si="28"/>
        <v/>
      </c>
      <c r="AJ44" s="88" t="str">
        <f t="shared" si="2"/>
        <v/>
      </c>
    </row>
    <row r="45" spans="1:36" x14ac:dyDescent="0.25">
      <c r="A45" s="77" t="str">
        <f>IF(MEDICION!C56="","",MEDICION!C56)</f>
        <v/>
      </c>
      <c r="B45" s="105" t="str">
        <f>IF(MEDICION!D56="","",MEDICION!D56)</f>
        <v/>
      </c>
      <c r="C45" s="78" t="str">
        <f>IF(MEDICION!E56="","",MEDICION!E56)</f>
        <v/>
      </c>
      <c r="D45" s="95" t="str">
        <f t="shared" si="7"/>
        <v/>
      </c>
      <c r="E45" s="95" t="str">
        <f t="shared" si="8"/>
        <v/>
      </c>
      <c r="F45" s="96" t="str">
        <f t="shared" si="41"/>
        <v/>
      </c>
      <c r="H45" s="97" t="str">
        <f t="shared" si="42"/>
        <v/>
      </c>
      <c r="I45" s="79" t="str">
        <f t="shared" si="43"/>
        <v/>
      </c>
      <c r="J45" s="80" t="str">
        <f t="shared" si="44"/>
        <v/>
      </c>
      <c r="L45" s="88" t="str">
        <f t="shared" si="45"/>
        <v/>
      </c>
      <c r="M45" s="98" t="str">
        <f t="shared" si="46"/>
        <v/>
      </c>
      <c r="N45" s="89" t="str">
        <f t="shared" si="47"/>
        <v/>
      </c>
      <c r="P45" s="85" t="str">
        <f t="shared" si="48"/>
        <v/>
      </c>
      <c r="Q45" s="99" t="str">
        <f t="shared" si="49"/>
        <v/>
      </c>
      <c r="R45" s="87"/>
      <c r="S45" s="88" t="str">
        <f t="shared" si="18"/>
        <v/>
      </c>
      <c r="T45" s="89" t="str">
        <f t="shared" si="19"/>
        <v/>
      </c>
      <c r="U45" s="87"/>
      <c r="V45" s="85" t="str">
        <f t="shared" si="50"/>
        <v/>
      </c>
      <c r="W45" s="89" t="str">
        <f t="shared" si="51"/>
        <v/>
      </c>
      <c r="X45" s="87"/>
      <c r="Y45" s="88" t="str">
        <f t="shared" si="52"/>
        <v/>
      </c>
      <c r="Z45" s="89" t="str">
        <f t="shared" si="53"/>
        <v/>
      </c>
      <c r="AA45" s="87"/>
      <c r="AB45" s="88" t="str">
        <f t="shared" si="54"/>
        <v/>
      </c>
      <c r="AC45" s="89" t="str">
        <f t="shared" si="55"/>
        <v/>
      </c>
      <c r="AE45" s="90" t="str">
        <f t="shared" si="1"/>
        <v/>
      </c>
      <c r="AF45" s="88" t="str">
        <f t="shared" si="26"/>
        <v/>
      </c>
      <c r="AG45" s="89" t="str">
        <f t="shared" si="29"/>
        <v/>
      </c>
      <c r="AI45" s="90" t="str">
        <f t="shared" si="28"/>
        <v/>
      </c>
      <c r="AJ45" s="88" t="str">
        <f t="shared" si="2"/>
        <v/>
      </c>
    </row>
  </sheetData>
  <sheetProtection algorithmName="SHA-512" hashValue="q5/FOEGC94tuNk+ZIFNxVWahPT1CqL9al/ub5MXnXmcAgYYFVsfmER7KcJSytupUxBUvTUti0wT4Y9CSrF7whw==" saltValue="zlQmagsfJTUMi8v+zS1vLA==" spinCount="100000" sheet="1" selectLockedCells="1" selectUnlockedCells="1"/>
  <mergeCells count="15">
    <mergeCell ref="AI6:AJ6"/>
    <mergeCell ref="AL6:AP6"/>
    <mergeCell ref="AE6:AG6"/>
    <mergeCell ref="H6:J6"/>
    <mergeCell ref="A2:C2"/>
    <mergeCell ref="A3:B3"/>
    <mergeCell ref="A4:B4"/>
    <mergeCell ref="E2:F2"/>
    <mergeCell ref="A6:F6"/>
    <mergeCell ref="AB6:AC6"/>
    <mergeCell ref="L6:N6"/>
    <mergeCell ref="P6:Q6"/>
    <mergeCell ref="S6:T6"/>
    <mergeCell ref="V6:W6"/>
    <mergeCell ref="Y6:Z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>Karla  Delgado</DisplayName>
        <AccountId>105</AccountId>
        <AccountType/>
      </UserInfo>
      <UserInfo>
        <DisplayName>supervisor.warintza</DisplayName>
        <AccountId>106</AccountId>
        <AccountType/>
      </UserInfo>
      <UserInfo>
        <DisplayName>Supervisor Tierras Coloradas</DisplayName>
        <AccountId>123</AccountId>
        <AccountType/>
      </UserInfo>
      <UserInfo>
        <DisplayName>Carlos Vaca</DisplayName>
        <AccountId>69</AccountId>
        <AccountType/>
      </UserInfo>
      <UserInfo>
        <DisplayName>Roberto Rojas</DisplayName>
        <AccountId>46</AccountId>
        <AccountType/>
      </UserInfo>
    </SharedWithUsers>
    <MediaLengthInSeconds xmlns="8431c691-db86-43a3-acd6-85250da18a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3D21B-9C3F-46E5-B848-270744C24DA2}">
  <ds:schemaRefs>
    <ds:schemaRef ds:uri="http://schemas.microsoft.com/office/2006/metadata/properties"/>
    <ds:schemaRef ds:uri="http://schemas.microsoft.com/office/infopath/2007/PartnerControls"/>
    <ds:schemaRef ds:uri="8431c691-db86-43a3-acd6-85250da18a37"/>
    <ds:schemaRef ds:uri="dbfca692-083f-4fec-8f24-2aee9c3d7bf5"/>
  </ds:schemaRefs>
</ds:datastoreItem>
</file>

<file path=customXml/itemProps2.xml><?xml version="1.0" encoding="utf-8"?>
<ds:datastoreItem xmlns:ds="http://schemas.openxmlformats.org/officeDocument/2006/customXml" ds:itemID="{84560CE1-39F8-4E40-8661-3BD7983D3D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22B4AF-B104-4F76-8407-5CA856E23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1c691-db86-43a3-acd6-85250da18a37"/>
    <ds:schemaRef ds:uri="dbfca692-083f-4fec-8f24-2aee9c3d7b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MEDICION</vt:lpstr>
      <vt:lpstr>calculos</vt:lpstr>
      <vt:lpstr>MEDICION!Área_de_impresión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RROJAS</dc:creator>
  <cp:keywords/>
  <dc:description/>
  <cp:lastModifiedBy>Alejandra Diaz</cp:lastModifiedBy>
  <cp:revision/>
  <dcterms:created xsi:type="dcterms:W3CDTF">2023-02-03T22:58:40Z</dcterms:created>
  <dcterms:modified xsi:type="dcterms:W3CDTF">2024-08-23T16:50:50Z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3729600</vt:r8>
  </property>
  <property fmtid="{D5CDD505-2E9C-101B-9397-08002B2CF9AE}" pid="4" name="ComplianceAssetId">
    <vt:lpwstr/>
  </property>
  <property fmtid="{D5CDD505-2E9C-101B-9397-08002B2CF9AE}" pid="5" name="_activity">
    <vt:lpwstr>{"FileActivityType":"9","FileActivityTimeStamp":"2024-04-05T21:21:47.980Z","FileActivityUsersOnPage":[{"DisplayName":"Roberto Rojas","Id":"roberto.rojas@kluane-ecuador.ec"},{"DisplayName":"Karla  Delgado","Id":"asistente.operaciones1@kluane-ecuador.ec"},{"DisplayName":"supervisor.warintza","Id":"supervisor.warintza@kluane-ecuador.ec"},{"DisplayName":"Supervisor Tierras Coloradas","Id":"supervision.tierrascoloradas@kluane-ecuador.ec"},{"DisplayName":"Carlos Vaca","Id":"carlos.vaca@kluane-ecuador.ec"},{"DisplayName":"Roberto Rojas","Id":"roberto.rojas@kluane-ecuador.ec"}],"FileActivityNavigationId":null}</vt:lpwstr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