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luaneecuador.sharepoint.com/sites/GESTIONHSEDIGITAL/Documentos compartidos/01. GESTIÓN DOCUMENTAL/OPERACIONES/DOCUMENTOS CON CODIFICACION/FORMATOS/"/>
    </mc:Choice>
  </mc:AlternateContent>
  <xr:revisionPtr revIDLastSave="236" documentId="13_ncr:1_{A67BAE8A-0DDB-4F60-A84C-2DC664AEE805}" xr6:coauthVersionLast="47" xr6:coauthVersionMax="47" xr10:uidLastSave="{CB804C12-0FDE-44C6-B8FB-75583A80FB84}"/>
  <bookViews>
    <workbookView xWindow="14303" yWindow="-98" windowWidth="19394" windowHeight="10276" xr2:uid="{00000000-000D-0000-FFFF-FFFF00000000}"/>
  </bookViews>
  <sheets>
    <sheet name="Registro" sheetId="1" r:id="rId1"/>
    <sheet name="Informe" sheetId="2" r:id="rId2"/>
    <sheet name="Hoja3" sheetId="3" state="hidden" r:id="rId3"/>
  </sheets>
  <definedNames>
    <definedName name="_xlnm._FilterDatabase" localSheetId="0" hidden="1">Registro!$G$3:$G$5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DJ5" i="2" l="1"/>
  <c r="DI5" i="2"/>
  <c r="DN5" i="2" l="1"/>
  <c r="DO5" i="2"/>
  <c r="M15" i="2"/>
  <c r="M13" i="2"/>
  <c r="M11" i="2"/>
  <c r="M16" i="2"/>
  <c r="M12" i="2"/>
  <c r="M14" i="2"/>
  <c r="BQ6" i="2"/>
  <c r="BQ5" i="2"/>
  <c r="AY6" i="2"/>
  <c r="AY5" i="2"/>
  <c r="BR5" i="2" l="1"/>
  <c r="BR6" i="2"/>
  <c r="AZ5" i="2"/>
  <c r="AZ6" i="2"/>
  <c r="CL20" i="2" l="1"/>
  <c r="CL19" i="2"/>
  <c r="CL15" i="2"/>
  <c r="CL14" i="2"/>
  <c r="AH5" i="2"/>
  <c r="M17" i="2"/>
  <c r="M10" i="2" l="1"/>
  <c r="CL17" i="2" l="1"/>
  <c r="CL21" i="2" l="1"/>
  <c r="CL18" i="2"/>
  <c r="CL16" i="2"/>
  <c r="AH4" i="2"/>
  <c r="AI5" i="2" s="1"/>
  <c r="M18" i="2"/>
  <c r="C5" i="2"/>
  <c r="B5" i="2"/>
  <c r="CM18" i="2" l="1"/>
  <c r="CM16" i="2"/>
  <c r="CM14" i="2"/>
  <c r="CM15" i="2"/>
  <c r="CM21" i="2"/>
  <c r="CM19" i="2"/>
  <c r="CM20" i="2"/>
  <c r="CM17" i="2"/>
  <c r="N18" i="2"/>
  <c r="N10" i="2"/>
  <c r="N13" i="2"/>
  <c r="N14" i="2"/>
  <c r="N15" i="2"/>
  <c r="N11" i="2"/>
  <c r="N17" i="2"/>
  <c r="N12" i="2"/>
  <c r="N16" i="2"/>
  <c r="G5" i="2"/>
  <c r="H5" i="2"/>
  <c r="AI4" i="2"/>
</calcChain>
</file>

<file path=xl/sharedStrings.xml><?xml version="1.0" encoding="utf-8"?>
<sst xmlns="http://schemas.openxmlformats.org/spreadsheetml/2006/main" count="123" uniqueCount="84">
  <si>
    <t>PQRS</t>
  </si>
  <si>
    <t>EC-OP-F-16
REV 0
Ene 2023</t>
  </si>
  <si>
    <t>Fecha 
Reportes</t>
  </si>
  <si>
    <t>Número  consecutivo</t>
  </si>
  <si>
    <t xml:space="preserve">Medio de reporte </t>
  </si>
  <si>
    <t>Persona que reporta (por parte del Cliente)</t>
  </si>
  <si>
    <t>Empresa</t>
  </si>
  <si>
    <t>Persona de Kluane que recibe el reporte</t>
  </si>
  <si>
    <t>Proceso relacionado con la PQRS</t>
  </si>
  <si>
    <t>Tipo de PQRS</t>
  </si>
  <si>
    <t>Descripción de la solicitud</t>
  </si>
  <si>
    <t>Efecto de la situación</t>
  </si>
  <si>
    <t>Respuesta o tratamiento</t>
  </si>
  <si>
    <t>Fecha de cierre</t>
  </si>
  <si>
    <t xml:space="preserve">Dias abiertos </t>
  </si>
  <si>
    <t>Requiere Plan de Accion</t>
  </si>
  <si>
    <t>Estado</t>
  </si>
  <si>
    <t>Conversación informal</t>
  </si>
  <si>
    <t>Proceso de Operaciones</t>
  </si>
  <si>
    <t>Petición</t>
  </si>
  <si>
    <t>Comunidad</t>
  </si>
  <si>
    <t>No</t>
  </si>
  <si>
    <t>Cerrado</t>
  </si>
  <si>
    <t>Llamada  telefónica</t>
  </si>
  <si>
    <t>Proceso de Logística y Cadena de Suministros</t>
  </si>
  <si>
    <t xml:space="preserve">Queja </t>
  </si>
  <si>
    <t>Desviacion del Proceso</t>
  </si>
  <si>
    <t>Si</t>
  </si>
  <si>
    <t>Abierto</t>
  </si>
  <si>
    <t>Desviación del Proceso</t>
  </si>
  <si>
    <t>Reclamo</t>
  </si>
  <si>
    <t>Otros</t>
  </si>
  <si>
    <t>ESTADO DE PQRS</t>
  </si>
  <si>
    <t xml:space="preserve">PROCESO RESPONSABLE </t>
  </si>
  <si>
    <t>QUEJAS</t>
  </si>
  <si>
    <t>RECLAMOS</t>
  </si>
  <si>
    <t>TIPO DE PQRS</t>
  </si>
  <si>
    <t xml:space="preserve">PLAN DE ACCION </t>
  </si>
  <si>
    <t>FRECUENCIA DE PQRS</t>
  </si>
  <si>
    <t>PORCENTAJE DE PQRS</t>
  </si>
  <si>
    <t>Quejas y Reclamos</t>
  </si>
  <si>
    <t>Frecuencia</t>
  </si>
  <si>
    <t>% Porcentaje</t>
  </si>
  <si>
    <t>PLAN DE ACCION</t>
  </si>
  <si>
    <t>PQ ABIERTOS</t>
  </si>
  <si>
    <t>PQ CERRADOS</t>
  </si>
  <si>
    <t>% PQ ABIERTOS</t>
  </si>
  <si>
    <t>% PQ CERRADOS</t>
  </si>
  <si>
    <t>Queja</t>
  </si>
  <si>
    <t>Quejas</t>
  </si>
  <si>
    <t>Reclamos</t>
  </si>
  <si>
    <t>SI</t>
  </si>
  <si>
    <t>NO</t>
  </si>
  <si>
    <t xml:space="preserve">% REQUIERE PLAN DE ACCION </t>
  </si>
  <si>
    <t xml:space="preserve">% NO REQUIERE PLAN DE ACCION </t>
  </si>
  <si>
    <t>Abiertas</t>
  </si>
  <si>
    <t>Cerradas</t>
  </si>
  <si>
    <t>PROCESO</t>
  </si>
  <si>
    <t>Porcentaje</t>
  </si>
  <si>
    <t>Proceso Comercial</t>
  </si>
  <si>
    <t>Procesode Calidad</t>
  </si>
  <si>
    <t>Proceso de Mantenimiento</t>
  </si>
  <si>
    <t>Proceso de Talento Humano</t>
  </si>
  <si>
    <t>Requisitos Contractuales</t>
  </si>
  <si>
    <t>Proceso Estratégico</t>
  </si>
  <si>
    <t>Proceso Financiero y Contable</t>
  </si>
  <si>
    <t xml:space="preserve">Medio Ambiente </t>
  </si>
  <si>
    <t>Proceso HSEQ</t>
  </si>
  <si>
    <t>Seguridad</t>
  </si>
  <si>
    <t>Personal</t>
  </si>
  <si>
    <t>Requisitos Legales</t>
  </si>
  <si>
    <t xml:space="preserve">Proceso </t>
  </si>
  <si>
    <t>Proceso de Calidad</t>
  </si>
  <si>
    <t>Acta de reunión</t>
  </si>
  <si>
    <t>Correo Electrónico</t>
  </si>
  <si>
    <t>Sugerencia</t>
  </si>
  <si>
    <t>Observaciones</t>
  </si>
  <si>
    <t>Diego Alcocer</t>
  </si>
  <si>
    <t>DLP</t>
  </si>
  <si>
    <t>Yonel Umasi</t>
  </si>
  <si>
    <t>Realizar la limpieza de la poza de sedimentación</t>
  </si>
  <si>
    <t>Impacto ambiental: contaminación de suelo</t>
  </si>
  <si>
    <t xml:space="preserve">Se realiza la limpieza con el personal de apoyo y evacuar a la zona autorizada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</si>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</sst>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8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2" xfId="0" applyBorder="1"/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0" borderId="11" xfId="0" applyBorder="1"/>
    <xf numFmtId="0" fontId="4" fillId="0" borderId="0" xfId="0" applyFont="1" applyAlignment="1">
      <alignment vertical="center"/>
    </xf>
    <xf numFmtId="1" fontId="0" fillId="0" borderId="0" xfId="0" applyNumberFormat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6" fillId="4" borderId="12" xfId="0" applyFont="1" applyFill="1" applyBorder="1" applyAlignment="1">
      <alignment vertical="center"/>
    </xf>
    <xf numFmtId="0" fontId="2" fillId="5" borderId="12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vertical="center"/>
    </xf>
    <xf numFmtId="0" fontId="1" fillId="5" borderId="12" xfId="0" applyFont="1" applyFill="1" applyBorder="1" applyAlignment="1">
      <alignment horizontal="center" vertical="center"/>
    </xf>
    <xf numFmtId="0" fontId="0" fillId="2" borderId="12" xfId="0" applyFill="1" applyBorder="1"/>
    <xf numFmtId="0" fontId="0" fillId="2" borderId="12" xfId="0" applyFill="1" applyBorder="1" applyAlignment="1">
      <alignment horizontal="center" vertical="center"/>
    </xf>
    <xf numFmtId="1" fontId="0" fillId="2" borderId="12" xfId="0" applyNumberFormat="1" applyFill="1" applyBorder="1" applyAlignment="1">
      <alignment horizontal="center" vertical="center"/>
    </xf>
    <xf numFmtId="1" fontId="4" fillId="0" borderId="0" xfId="0" applyNumberFormat="1" applyFont="1" applyAlignment="1">
      <alignment vertical="center"/>
    </xf>
    <xf numFmtId="0" fontId="5" fillId="3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7" fillId="0" borderId="12" xfId="0" applyNumberFormat="1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14" fontId="0" fillId="0" borderId="12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4" xfId="0" applyNumberForma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" fontId="0" fillId="0" borderId="12" xfId="0" applyNumberFormat="1" applyBorder="1" applyAlignment="1">
      <alignment horizontal="center" vertical="center" wrapText="1"/>
    </xf>
    <xf numFmtId="1" fontId="0" fillId="0" borderId="14" xfId="0" applyNumberForma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4" fontId="0" fillId="0" borderId="22" xfId="0" applyNumberFormat="1" applyBorder="1" applyAlignment="1">
      <alignment horizontal="center" vertical="center" wrapText="1"/>
    </xf>
    <xf numFmtId="0" fontId="0" fillId="0" borderId="13" xfId="0" applyBorder="1"/>
    <xf numFmtId="14" fontId="0" fillId="0" borderId="23" xfId="0" applyNumberForma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5" xfId="0" applyBorder="1"/>
    <xf numFmtId="14" fontId="8" fillId="6" borderId="24" xfId="0" applyNumberFormat="1" applyFont="1" applyFill="1" applyBorder="1" applyAlignment="1">
      <alignment horizontal="center" vertical="center" wrapText="1"/>
    </xf>
    <xf numFmtId="1" fontId="8" fillId="6" borderId="25" xfId="0" applyNumberFormat="1" applyFont="1" applyFill="1" applyBorder="1" applyAlignment="1">
      <alignment horizontal="center" vertical="center" wrapText="1"/>
    </xf>
    <xf numFmtId="14" fontId="8" fillId="6" borderId="25" xfId="0" applyNumberFormat="1" applyFont="1" applyFill="1" applyBorder="1" applyAlignment="1">
      <alignment horizontal="center" vertical="center"/>
    </xf>
    <xf numFmtId="14" fontId="8" fillId="6" borderId="25" xfId="0" applyNumberFormat="1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/>
    </xf>
    <xf numFmtId="0" fontId="8" fillId="6" borderId="26" xfId="0" applyFont="1" applyFill="1" applyBorder="1" applyAlignment="1">
      <alignment horizontal="center" vertical="center" wrapText="1"/>
    </xf>
    <xf numFmtId="0" fontId="0" fillId="0" borderId="21" xfId="0" applyBorder="1"/>
    <xf numFmtId="0" fontId="2" fillId="0" borderId="2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" fontId="4" fillId="0" borderId="12" xfId="0" applyNumberFormat="1" applyFont="1" applyBorder="1" applyAlignment="1">
      <alignment horizontal="center" vertical="center"/>
    </xf>
    <xf numFmtId="1" fontId="4" fillId="0" borderId="16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EC"/>
              <a:t>ESTADO DE PQRS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Informe!$B$3:$C$4</c:f>
              <c:multiLvlStrCache>
                <c:ptCount val="2"/>
                <c:lvl>
                  <c:pt idx="0">
                    <c:v>PQ ABIERTOS</c:v>
                  </c:pt>
                  <c:pt idx="1">
                    <c:v>PQ CERRADOS</c:v>
                  </c:pt>
                </c:lvl>
                <c:lvl>
                  <c:pt idx="0">
                    <c:v>FRECUENCIA DE PQRS</c:v>
                  </c:pt>
                </c:lvl>
              </c:multiLvlStrCache>
            </c:multiLvlStrRef>
          </c:cat>
          <c:val>
            <c:numRef>
              <c:f>Informe!$B$5:$C$5</c:f>
              <c:numCache>
                <c:formatCode>General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E5-45D2-AFA9-80C139F65EA6}"/>
            </c:ext>
          </c:extLst>
        </c:ser>
        <c:ser>
          <c:idx val="1"/>
          <c:order val="1"/>
          <c:invertIfNegative val="0"/>
          <c:cat>
            <c:multiLvlStrRef>
              <c:f>Informe!$B$3:$C$4</c:f>
              <c:multiLvlStrCache>
                <c:ptCount val="2"/>
                <c:lvl>
                  <c:pt idx="0">
                    <c:v>PQ ABIERTOS</c:v>
                  </c:pt>
                  <c:pt idx="1">
                    <c:v>PQ CERRADOS</c:v>
                  </c:pt>
                </c:lvl>
                <c:lvl>
                  <c:pt idx="0">
                    <c:v>FRECUENCIA DE PQRS</c:v>
                  </c:pt>
                </c:lvl>
              </c:multiLvlStrCache>
            </c:multiLvlStrRef>
          </c:cat>
          <c:val>
            <c:numRef>
              <c:f>Informe!$B$6:$C$6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AE09-473E-BFB2-750AD6D55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96650240"/>
        <c:axId val="67258048"/>
      </c:barChart>
      <c:catAx>
        <c:axId val="496650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EC"/>
          </a:p>
        </c:txPr>
        <c:crossAx val="67258048"/>
        <c:crosses val="autoZero"/>
        <c:auto val="1"/>
        <c:lblAlgn val="ctr"/>
        <c:lblOffset val="100"/>
        <c:noMultiLvlLbl val="0"/>
      </c:catAx>
      <c:valAx>
        <c:axId val="6725804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496650240"/>
        <c:crosses val="autoZero"/>
        <c:crossBetween val="between"/>
      </c:valAx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C"/>
              <a:t>PROCESO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Informe!$L$10</c:f>
              <c:strCache>
                <c:ptCount val="1"/>
                <c:pt idx="0">
                  <c:v>Proceso Comercial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Informe!$N$9</c:f>
              <c:strCache>
                <c:ptCount val="1"/>
                <c:pt idx="0">
                  <c:v>Porcentaje</c:v>
                </c:pt>
              </c:strCache>
            </c:strRef>
          </c:cat>
          <c:val>
            <c:numRef>
              <c:f>Informe!$N$10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E5-45D2-AFA9-80C139F65EA6}"/>
            </c:ext>
          </c:extLst>
        </c:ser>
        <c:ser>
          <c:idx val="1"/>
          <c:order val="1"/>
          <c:tx>
            <c:strRef>
              <c:f>Informe!$L$11</c:f>
              <c:strCache>
                <c:ptCount val="1"/>
                <c:pt idx="0">
                  <c:v>Procesode Calidad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Informe!$N$9</c:f>
              <c:strCache>
                <c:ptCount val="1"/>
                <c:pt idx="0">
                  <c:v>Porcentaje</c:v>
                </c:pt>
              </c:strCache>
            </c:strRef>
          </c:cat>
          <c:val>
            <c:numRef>
              <c:f>Informe!$N$11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67-40C4-9104-E3519C77D121}"/>
            </c:ext>
          </c:extLst>
        </c:ser>
        <c:ser>
          <c:idx val="2"/>
          <c:order val="2"/>
          <c:tx>
            <c:strRef>
              <c:f>Informe!$L$12</c:f>
              <c:strCache>
                <c:ptCount val="1"/>
                <c:pt idx="0">
                  <c:v>Proceso de Logística y Cadena de Suministros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Informe!$N$9</c:f>
              <c:strCache>
                <c:ptCount val="1"/>
                <c:pt idx="0">
                  <c:v>Porcentaje</c:v>
                </c:pt>
              </c:strCache>
            </c:strRef>
          </c:cat>
          <c:val>
            <c:numRef>
              <c:f>Informe!$N$12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67-40C4-9104-E3519C77D121}"/>
            </c:ext>
          </c:extLst>
        </c:ser>
        <c:ser>
          <c:idx val="3"/>
          <c:order val="3"/>
          <c:tx>
            <c:strRef>
              <c:f>Informe!$L$13</c:f>
              <c:strCache>
                <c:ptCount val="1"/>
                <c:pt idx="0">
                  <c:v>Proceso de Mantenimiento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Informe!$N$9</c:f>
              <c:strCache>
                <c:ptCount val="1"/>
                <c:pt idx="0">
                  <c:v>Porcentaje</c:v>
                </c:pt>
              </c:strCache>
            </c:strRef>
          </c:cat>
          <c:val>
            <c:numRef>
              <c:f>Informe!$N$13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67-40C4-9104-E3519C77D121}"/>
            </c:ext>
          </c:extLst>
        </c:ser>
        <c:ser>
          <c:idx val="4"/>
          <c:order val="4"/>
          <c:tx>
            <c:strRef>
              <c:f>Informe!$L$14</c:f>
              <c:strCache>
                <c:ptCount val="1"/>
                <c:pt idx="0">
                  <c:v>Proceso de Talento Humano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Informe!$N$9</c:f>
              <c:strCache>
                <c:ptCount val="1"/>
                <c:pt idx="0">
                  <c:v>Porcentaje</c:v>
                </c:pt>
              </c:strCache>
            </c:strRef>
          </c:cat>
          <c:val>
            <c:numRef>
              <c:f>Informe!$N$14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67-40C4-9104-E3519C77D121}"/>
            </c:ext>
          </c:extLst>
        </c:ser>
        <c:ser>
          <c:idx val="5"/>
          <c:order val="5"/>
          <c:tx>
            <c:strRef>
              <c:f>Informe!$L$15</c:f>
              <c:strCache>
                <c:ptCount val="1"/>
                <c:pt idx="0">
                  <c:v>Proceso Estratégico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Informe!$N$9</c:f>
              <c:strCache>
                <c:ptCount val="1"/>
                <c:pt idx="0">
                  <c:v>Porcentaje</c:v>
                </c:pt>
              </c:strCache>
            </c:strRef>
          </c:cat>
          <c:val>
            <c:numRef>
              <c:f>Informe!$N$15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67-40C4-9104-E3519C77D121}"/>
            </c:ext>
          </c:extLst>
        </c:ser>
        <c:ser>
          <c:idx val="6"/>
          <c:order val="6"/>
          <c:tx>
            <c:strRef>
              <c:f>Informe!$L$16</c:f>
              <c:strCache>
                <c:ptCount val="1"/>
                <c:pt idx="0">
                  <c:v>Proceso Financiero y Contable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Informe!$N$9</c:f>
              <c:strCache>
                <c:ptCount val="1"/>
                <c:pt idx="0">
                  <c:v>Porcentaje</c:v>
                </c:pt>
              </c:strCache>
            </c:strRef>
          </c:cat>
          <c:val>
            <c:numRef>
              <c:f>Informe!$N$16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267-40C4-9104-E3519C77D121}"/>
            </c:ext>
          </c:extLst>
        </c:ser>
        <c:ser>
          <c:idx val="7"/>
          <c:order val="7"/>
          <c:tx>
            <c:strRef>
              <c:f>Informe!$L$17</c:f>
              <c:strCache>
                <c:ptCount val="1"/>
                <c:pt idx="0">
                  <c:v>Proceso HSEQ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Informe!$N$9</c:f>
              <c:strCache>
                <c:ptCount val="1"/>
                <c:pt idx="0">
                  <c:v>Porcentaje</c:v>
                </c:pt>
              </c:strCache>
            </c:strRef>
          </c:cat>
          <c:val>
            <c:numRef>
              <c:f>Informe!$N$17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267-40C4-9104-E3519C77D121}"/>
            </c:ext>
          </c:extLst>
        </c:ser>
        <c:ser>
          <c:idx val="8"/>
          <c:order val="8"/>
          <c:tx>
            <c:strRef>
              <c:f>Informe!$L$18</c:f>
              <c:strCache>
                <c:ptCount val="1"/>
                <c:pt idx="0">
                  <c:v>Proceso de Operaciones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Informe!$N$9</c:f>
              <c:strCache>
                <c:ptCount val="1"/>
                <c:pt idx="0">
                  <c:v>Porcentaje</c:v>
                </c:pt>
              </c:strCache>
            </c:strRef>
          </c:cat>
          <c:val>
            <c:numRef>
              <c:f>Informe!$N$18</c:f>
              <c:numCache>
                <c:formatCode>0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267-40C4-9104-E3519C77D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543867904"/>
        <c:axId val="544306240"/>
      </c:barChart>
      <c:catAx>
        <c:axId val="543867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EC"/>
          </a:p>
        </c:txPr>
        <c:crossAx val="544306240"/>
        <c:crosses val="autoZero"/>
        <c:auto val="1"/>
        <c:lblAlgn val="ctr"/>
        <c:lblOffset val="100"/>
        <c:noMultiLvlLbl val="0"/>
      </c:catAx>
      <c:valAx>
        <c:axId val="544306240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crossAx val="5438679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C"/>
              <a:t>TIPO DE PQRS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Informe!$CK$14</c:f>
              <c:strCache>
                <c:ptCount val="1"/>
                <c:pt idx="0">
                  <c:v>Requisitos Contractuales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Informe!$CL$13</c:f>
              <c:strCache>
                <c:ptCount val="1"/>
                <c:pt idx="0">
                  <c:v>Frecuencia</c:v>
                </c:pt>
              </c:strCache>
            </c:strRef>
          </c:cat>
          <c:val>
            <c:numRef>
              <c:f>Informe!$CL$14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E5-45D2-AFA9-80C139F65EA6}"/>
            </c:ext>
          </c:extLst>
        </c:ser>
        <c:ser>
          <c:idx val="1"/>
          <c:order val="1"/>
          <c:tx>
            <c:strRef>
              <c:f>Informe!$CK$15</c:f>
              <c:strCache>
                <c:ptCount val="1"/>
                <c:pt idx="0">
                  <c:v>Desviacion del Proceso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Informe!$CL$13</c:f>
              <c:strCache>
                <c:ptCount val="1"/>
                <c:pt idx="0">
                  <c:v>Frecuencia</c:v>
                </c:pt>
              </c:strCache>
            </c:strRef>
          </c:cat>
          <c:val>
            <c:numRef>
              <c:f>Informe!$CL$15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25-4479-A38A-11BCEF178969}"/>
            </c:ext>
          </c:extLst>
        </c:ser>
        <c:ser>
          <c:idx val="2"/>
          <c:order val="2"/>
          <c:tx>
            <c:strRef>
              <c:f>Informe!$CK$16</c:f>
              <c:strCache>
                <c:ptCount val="1"/>
                <c:pt idx="0">
                  <c:v>Medio Ambiente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Informe!$CL$13</c:f>
              <c:strCache>
                <c:ptCount val="1"/>
                <c:pt idx="0">
                  <c:v>Frecuencia</c:v>
                </c:pt>
              </c:strCache>
            </c:strRef>
          </c:cat>
          <c:val>
            <c:numRef>
              <c:f>Informe!$CL$16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25-4479-A38A-11BCEF178969}"/>
            </c:ext>
          </c:extLst>
        </c:ser>
        <c:ser>
          <c:idx val="3"/>
          <c:order val="3"/>
          <c:tx>
            <c:strRef>
              <c:f>Informe!$CK$17</c:f>
              <c:strCache>
                <c:ptCount val="1"/>
                <c:pt idx="0">
                  <c:v>Comunidad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Informe!$CL$13</c:f>
              <c:strCache>
                <c:ptCount val="1"/>
                <c:pt idx="0">
                  <c:v>Frecuencia</c:v>
                </c:pt>
              </c:strCache>
            </c:strRef>
          </c:cat>
          <c:val>
            <c:numRef>
              <c:f>Informe!$CL$17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25-4479-A38A-11BCEF178969}"/>
            </c:ext>
          </c:extLst>
        </c:ser>
        <c:ser>
          <c:idx val="4"/>
          <c:order val="4"/>
          <c:tx>
            <c:strRef>
              <c:f>Informe!$CK$18</c:f>
              <c:strCache>
                <c:ptCount val="1"/>
                <c:pt idx="0">
                  <c:v>Seguridad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Informe!$CL$13</c:f>
              <c:strCache>
                <c:ptCount val="1"/>
                <c:pt idx="0">
                  <c:v>Frecuencia</c:v>
                </c:pt>
              </c:strCache>
            </c:strRef>
          </c:cat>
          <c:val>
            <c:numRef>
              <c:f>Informe!$CL$18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25-4479-A38A-11BCEF178969}"/>
            </c:ext>
          </c:extLst>
        </c:ser>
        <c:ser>
          <c:idx val="5"/>
          <c:order val="5"/>
          <c:tx>
            <c:strRef>
              <c:f>Informe!$CK$19</c:f>
              <c:strCache>
                <c:ptCount val="1"/>
                <c:pt idx="0">
                  <c:v>Personal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Informe!$CL$13</c:f>
              <c:strCache>
                <c:ptCount val="1"/>
                <c:pt idx="0">
                  <c:v>Frecuencia</c:v>
                </c:pt>
              </c:strCache>
            </c:strRef>
          </c:cat>
          <c:val>
            <c:numRef>
              <c:f>Informe!$CL$19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25-4479-A38A-11BCEF178969}"/>
            </c:ext>
          </c:extLst>
        </c:ser>
        <c:ser>
          <c:idx val="6"/>
          <c:order val="6"/>
          <c:tx>
            <c:strRef>
              <c:f>Informe!$CK$20</c:f>
              <c:strCache>
                <c:ptCount val="1"/>
                <c:pt idx="0">
                  <c:v>Requisitos Legales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Informe!$CL$13</c:f>
              <c:strCache>
                <c:ptCount val="1"/>
                <c:pt idx="0">
                  <c:v>Frecuencia</c:v>
                </c:pt>
              </c:strCache>
            </c:strRef>
          </c:cat>
          <c:val>
            <c:numRef>
              <c:f>Informe!$CL$20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25-4479-A38A-11BCEF178969}"/>
            </c:ext>
          </c:extLst>
        </c:ser>
        <c:ser>
          <c:idx val="7"/>
          <c:order val="7"/>
          <c:tx>
            <c:strRef>
              <c:f>Informe!$CK$21</c:f>
              <c:strCache>
                <c:ptCount val="1"/>
                <c:pt idx="0">
                  <c:v>Otros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Informe!$CL$13</c:f>
              <c:strCache>
                <c:ptCount val="1"/>
                <c:pt idx="0">
                  <c:v>Frecuencia</c:v>
                </c:pt>
              </c:strCache>
            </c:strRef>
          </c:cat>
          <c:val>
            <c:numRef>
              <c:f>Informe!$CL$21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225-4479-A38A-11BCEF178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543868928"/>
        <c:axId val="544308544"/>
      </c:barChart>
      <c:catAx>
        <c:axId val="543868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EC"/>
          </a:p>
        </c:txPr>
        <c:crossAx val="544308544"/>
        <c:crosses val="autoZero"/>
        <c:auto val="1"/>
        <c:lblAlgn val="ctr"/>
        <c:lblOffset val="100"/>
        <c:noMultiLvlLbl val="0"/>
      </c:catAx>
      <c:valAx>
        <c:axId val="54430854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5438689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C"/>
              <a:t>TIPO DE PQRS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Informe!$CK$14</c:f>
              <c:strCache>
                <c:ptCount val="1"/>
                <c:pt idx="0">
                  <c:v>Requisitos Contractuales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Informe!$CM$13</c:f>
              <c:strCache>
                <c:ptCount val="1"/>
                <c:pt idx="0">
                  <c:v>% Porcentaje</c:v>
                </c:pt>
              </c:strCache>
            </c:strRef>
          </c:cat>
          <c:val>
            <c:numRef>
              <c:f>Informe!$CM$14</c:f>
              <c:numCache>
                <c:formatCode>0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E5-45D2-AFA9-80C139F65EA6}"/>
            </c:ext>
          </c:extLst>
        </c:ser>
        <c:ser>
          <c:idx val="1"/>
          <c:order val="1"/>
          <c:tx>
            <c:strRef>
              <c:f>Informe!$CK$15</c:f>
              <c:strCache>
                <c:ptCount val="1"/>
                <c:pt idx="0">
                  <c:v>Desviacion del Proceso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Informe!$CM$13</c:f>
              <c:strCache>
                <c:ptCount val="1"/>
                <c:pt idx="0">
                  <c:v>% Porcentaje</c:v>
                </c:pt>
              </c:strCache>
            </c:strRef>
          </c:cat>
          <c:val>
            <c:numRef>
              <c:f>Informe!$CM$15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ED-4348-8AD2-D739AD7DF9F8}"/>
            </c:ext>
          </c:extLst>
        </c:ser>
        <c:ser>
          <c:idx val="2"/>
          <c:order val="2"/>
          <c:tx>
            <c:strRef>
              <c:f>Informe!$CK$16</c:f>
              <c:strCache>
                <c:ptCount val="1"/>
                <c:pt idx="0">
                  <c:v>Medio Ambiente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Informe!$CM$13</c:f>
              <c:strCache>
                <c:ptCount val="1"/>
                <c:pt idx="0">
                  <c:v>% Porcentaje</c:v>
                </c:pt>
              </c:strCache>
            </c:strRef>
          </c:cat>
          <c:val>
            <c:numRef>
              <c:f>Informe!$CM$16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ED-4348-8AD2-D739AD7DF9F8}"/>
            </c:ext>
          </c:extLst>
        </c:ser>
        <c:ser>
          <c:idx val="3"/>
          <c:order val="3"/>
          <c:tx>
            <c:strRef>
              <c:f>Informe!$CK$17</c:f>
              <c:strCache>
                <c:ptCount val="1"/>
                <c:pt idx="0">
                  <c:v>Comunidad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Informe!$CM$13</c:f>
              <c:strCache>
                <c:ptCount val="1"/>
                <c:pt idx="0">
                  <c:v>% Porcentaje</c:v>
                </c:pt>
              </c:strCache>
            </c:strRef>
          </c:cat>
          <c:val>
            <c:numRef>
              <c:f>Informe!$CM$17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ED-4348-8AD2-D739AD7DF9F8}"/>
            </c:ext>
          </c:extLst>
        </c:ser>
        <c:ser>
          <c:idx val="4"/>
          <c:order val="4"/>
          <c:tx>
            <c:strRef>
              <c:f>Informe!$CK$18</c:f>
              <c:strCache>
                <c:ptCount val="1"/>
                <c:pt idx="0">
                  <c:v>Seguridad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Informe!$CM$13</c:f>
              <c:strCache>
                <c:ptCount val="1"/>
                <c:pt idx="0">
                  <c:v>% Porcentaje</c:v>
                </c:pt>
              </c:strCache>
            </c:strRef>
          </c:cat>
          <c:val>
            <c:numRef>
              <c:f>Informe!$CM$18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ED-4348-8AD2-D739AD7DF9F8}"/>
            </c:ext>
          </c:extLst>
        </c:ser>
        <c:ser>
          <c:idx val="5"/>
          <c:order val="5"/>
          <c:tx>
            <c:strRef>
              <c:f>Informe!$CK$19</c:f>
              <c:strCache>
                <c:ptCount val="1"/>
                <c:pt idx="0">
                  <c:v>Personal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Informe!$CM$13</c:f>
              <c:strCache>
                <c:ptCount val="1"/>
                <c:pt idx="0">
                  <c:v>% Porcentaje</c:v>
                </c:pt>
              </c:strCache>
            </c:strRef>
          </c:cat>
          <c:val>
            <c:numRef>
              <c:f>Informe!$CM$19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ED-4348-8AD2-D739AD7DF9F8}"/>
            </c:ext>
          </c:extLst>
        </c:ser>
        <c:ser>
          <c:idx val="6"/>
          <c:order val="6"/>
          <c:tx>
            <c:strRef>
              <c:f>Informe!$CK$20</c:f>
              <c:strCache>
                <c:ptCount val="1"/>
                <c:pt idx="0">
                  <c:v>Requisitos Legales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Informe!$CM$13</c:f>
              <c:strCache>
                <c:ptCount val="1"/>
                <c:pt idx="0">
                  <c:v>% Porcentaje</c:v>
                </c:pt>
              </c:strCache>
            </c:strRef>
          </c:cat>
          <c:val>
            <c:numRef>
              <c:f>Informe!$CM$20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4ED-4348-8AD2-D739AD7DF9F8}"/>
            </c:ext>
          </c:extLst>
        </c:ser>
        <c:ser>
          <c:idx val="7"/>
          <c:order val="7"/>
          <c:tx>
            <c:strRef>
              <c:f>Informe!$CK$21</c:f>
              <c:strCache>
                <c:ptCount val="1"/>
                <c:pt idx="0">
                  <c:v>Otros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Informe!$CM$13</c:f>
              <c:strCache>
                <c:ptCount val="1"/>
                <c:pt idx="0">
                  <c:v>% Porcentaje</c:v>
                </c:pt>
              </c:strCache>
            </c:strRef>
          </c:cat>
          <c:val>
            <c:numRef>
              <c:f>Informe!$CM$21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4ED-4348-8AD2-D739AD7DF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544600064"/>
        <c:axId val="543999680"/>
      </c:barChart>
      <c:catAx>
        <c:axId val="544600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EC"/>
          </a:p>
        </c:txPr>
        <c:crossAx val="543999680"/>
        <c:crosses val="autoZero"/>
        <c:auto val="1"/>
        <c:lblAlgn val="ctr"/>
        <c:lblOffset val="100"/>
        <c:noMultiLvlLbl val="0"/>
      </c:catAx>
      <c:valAx>
        <c:axId val="543999680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crossAx val="5446000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EC"/>
              <a:t>PLAN DE ACCION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Informe!$DI$4:$DK$4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Informe!$DI$3:$DK$3</c:f>
              <c:numCache>
                <c:formatCode>General</c:formatCode>
                <c:ptCount val="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2F-46FA-AB52-C829ADD32CB4}"/>
            </c:ext>
          </c:extLst>
        </c:ser>
        <c:ser>
          <c:idx val="1"/>
          <c:order val="1"/>
          <c:invertIfNegative val="0"/>
          <c:cat>
            <c:strRef>
              <c:f>Informe!$DI$4:$DK$4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Informe!$DI$4:$DK$4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2F-46FA-AB52-C829ADD32CB4}"/>
            </c:ext>
          </c:extLst>
        </c:ser>
        <c:ser>
          <c:idx val="2"/>
          <c:order val="2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Informe!$DI$4:$DK$4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Informe!$DI$5:$DK$5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2F-46FA-AB52-C829ADD32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96650240"/>
        <c:axId val="67258048"/>
      </c:barChart>
      <c:catAx>
        <c:axId val="496650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EC"/>
          </a:p>
        </c:txPr>
        <c:crossAx val="67258048"/>
        <c:crosses val="autoZero"/>
        <c:auto val="1"/>
        <c:lblAlgn val="ctr"/>
        <c:lblOffset val="100"/>
        <c:noMultiLvlLbl val="0"/>
      </c:catAx>
      <c:valAx>
        <c:axId val="6725804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96650240"/>
        <c:crosses val="autoZero"/>
        <c:crossBetween val="between"/>
      </c:valAx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EC"/>
              <a:t>%</a:t>
            </a:r>
            <a:r>
              <a:rPr lang="es-EC" baseline="0"/>
              <a:t> PLAN DE ACCION</a:t>
            </a:r>
            <a:endParaRPr lang="es-EC"/>
          </a:p>
        </c:rich>
      </c:tx>
      <c:layout>
        <c:manualLayout>
          <c:xMode val="edge"/>
          <c:yMode val="edge"/>
          <c:x val="0.34212939226548"/>
          <c:y val="3.323441515279980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Informe!$DN$3:$DO$4</c:f>
              <c:multiLvlStrCache>
                <c:ptCount val="2"/>
                <c:lvl>
                  <c:pt idx="0">
                    <c:v>% REQUIERE PLAN DE ACCION </c:v>
                  </c:pt>
                  <c:pt idx="1">
                    <c:v>% NO REQUIERE PLAN DE ACCION </c:v>
                  </c:pt>
                </c:lvl>
                <c:lvl>
                  <c:pt idx="0">
                    <c:v>PLAN DE ACCION</c:v>
                  </c:pt>
                </c:lvl>
              </c:multiLvlStrCache>
            </c:multiLvlStrRef>
          </c:cat>
          <c:val>
            <c:numRef>
              <c:f>Informe!$DN$5:$DO$5</c:f>
              <c:numCache>
                <c:formatCode>0.0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72-42EF-9D5D-6CD2D58F3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96651776"/>
        <c:axId val="67259776"/>
      </c:barChart>
      <c:catAx>
        <c:axId val="49665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EC"/>
          </a:p>
        </c:txPr>
        <c:crossAx val="67259776"/>
        <c:crosses val="autoZero"/>
        <c:auto val="1"/>
        <c:lblAlgn val="ctr"/>
        <c:lblOffset val="100"/>
        <c:noMultiLvlLbl val="0"/>
      </c:catAx>
      <c:valAx>
        <c:axId val="67259776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96651776"/>
        <c:crosses val="autoZero"/>
        <c:crossBetween val="between"/>
      </c:valAx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EC"/>
              <a:t>ESTADO DE PQRS</a:t>
            </a:r>
          </a:p>
        </c:rich>
      </c:tx>
      <c:layout>
        <c:manualLayout>
          <c:xMode val="edge"/>
          <c:yMode val="edge"/>
          <c:x val="0.34212939226548"/>
          <c:y val="3.323441515279980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Informe!$G$3:$H$4</c:f>
              <c:multiLvlStrCache>
                <c:ptCount val="2"/>
                <c:lvl>
                  <c:pt idx="0">
                    <c:v>% PQ ABIERTOS</c:v>
                  </c:pt>
                  <c:pt idx="1">
                    <c:v>% PQ CERRADOS</c:v>
                  </c:pt>
                </c:lvl>
                <c:lvl>
                  <c:pt idx="0">
                    <c:v>PORCENTAJE DE PQRS</c:v>
                  </c:pt>
                </c:lvl>
              </c:multiLvlStrCache>
            </c:multiLvlStrRef>
          </c:cat>
          <c:val>
            <c:numRef>
              <c:f>Informe!$G$5:$H$5</c:f>
              <c:numCache>
                <c:formatCode>0</c:formatCode>
                <c:ptCount val="2"/>
                <c:pt idx="0">
                  <c:v>100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E5-45D2-AFA9-80C139F65EA6}"/>
            </c:ext>
          </c:extLst>
        </c:ser>
        <c:ser>
          <c:idx val="1"/>
          <c:order val="1"/>
          <c:invertIfNegative val="0"/>
          <c:cat>
            <c:multiLvlStrRef>
              <c:f>Informe!$G$3:$H$4</c:f>
              <c:multiLvlStrCache>
                <c:ptCount val="2"/>
                <c:lvl>
                  <c:pt idx="0">
                    <c:v>% PQ ABIERTOS</c:v>
                  </c:pt>
                  <c:pt idx="1">
                    <c:v>% PQ CERRADOS</c:v>
                  </c:pt>
                </c:lvl>
                <c:lvl>
                  <c:pt idx="0">
                    <c:v>PORCENTAJE DE PQRS</c:v>
                  </c:pt>
                </c:lvl>
              </c:multiLvlStrCache>
            </c:multiLvlStrRef>
          </c:cat>
          <c:val>
            <c:numRef>
              <c:f>Informe!$G$6:$H$6</c:f>
              <c:numCache>
                <c:formatCode>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9C22-45F2-A16B-D14EC88E4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96651776"/>
        <c:axId val="67259776"/>
      </c:barChart>
      <c:catAx>
        <c:axId val="49665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EC"/>
          </a:p>
        </c:txPr>
        <c:crossAx val="67259776"/>
        <c:crosses val="autoZero"/>
        <c:auto val="1"/>
        <c:lblAlgn val="ctr"/>
        <c:lblOffset val="100"/>
        <c:noMultiLvlLbl val="0"/>
      </c:catAx>
      <c:valAx>
        <c:axId val="67259776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crossAx val="496651776"/>
        <c:crosses val="autoZero"/>
        <c:crossBetween val="between"/>
      </c:valAx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C"/>
              <a:t>PQRS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Informe!$AG$4</c:f>
              <c:strCache>
                <c:ptCount val="1"/>
                <c:pt idx="0">
                  <c:v>Queja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Informe!$AH$3</c:f>
              <c:strCache>
                <c:ptCount val="1"/>
                <c:pt idx="0">
                  <c:v>Frecuencia</c:v>
                </c:pt>
              </c:strCache>
            </c:strRef>
          </c:cat>
          <c:val>
            <c:numRef>
              <c:f>Informe!$AH$4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6-4DDD-9AF4-0431533B17C4}"/>
            </c:ext>
          </c:extLst>
        </c:ser>
        <c:ser>
          <c:idx val="2"/>
          <c:order val="1"/>
          <c:tx>
            <c:strRef>
              <c:f>Informe!$AG$5</c:f>
              <c:strCache>
                <c:ptCount val="1"/>
                <c:pt idx="0">
                  <c:v>Reclamo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Informe!$AH$3</c:f>
              <c:strCache>
                <c:ptCount val="1"/>
                <c:pt idx="0">
                  <c:v>Frecuencia</c:v>
                </c:pt>
              </c:strCache>
            </c:strRef>
          </c:cat>
          <c:val>
            <c:numRef>
              <c:f>Informe!$AH$5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6-4DDD-9AF4-0431533B1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97730048"/>
        <c:axId val="67261504"/>
      </c:barChart>
      <c:catAx>
        <c:axId val="497730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EC"/>
          </a:p>
        </c:txPr>
        <c:crossAx val="67261504"/>
        <c:crosses val="autoZero"/>
        <c:auto val="1"/>
        <c:lblAlgn val="ctr"/>
        <c:lblOffset val="100"/>
        <c:noMultiLvlLbl val="0"/>
      </c:catAx>
      <c:valAx>
        <c:axId val="6726150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4977300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C"/>
              <a:t>PQRS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Informe!$AG$4</c:f>
              <c:strCache>
                <c:ptCount val="1"/>
                <c:pt idx="0">
                  <c:v>Queja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Informe!$AI$3</c:f>
              <c:strCache>
                <c:ptCount val="1"/>
                <c:pt idx="0">
                  <c:v>% Porcentaje</c:v>
                </c:pt>
              </c:strCache>
            </c:strRef>
          </c:cat>
          <c:val>
            <c:numRef>
              <c:f>Informe!$AI$4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41-443D-8638-62839A61BC56}"/>
            </c:ext>
          </c:extLst>
        </c:ser>
        <c:ser>
          <c:idx val="2"/>
          <c:order val="1"/>
          <c:tx>
            <c:strRef>
              <c:f>Informe!$AG$5</c:f>
              <c:strCache>
                <c:ptCount val="1"/>
                <c:pt idx="0">
                  <c:v>Reclamo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Informe!$AI$3</c:f>
              <c:strCache>
                <c:ptCount val="1"/>
                <c:pt idx="0">
                  <c:v>% Porcentaje</c:v>
                </c:pt>
              </c:strCache>
            </c:strRef>
          </c:cat>
          <c:val>
            <c:numRef>
              <c:f>Informe!$AI$5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41-443D-8638-62839A61B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97731072"/>
        <c:axId val="67263808"/>
        <c:extLst>
          <c:ext xmlns:c15="http://schemas.microsoft.com/office/drawing/2012/chart" uri="{02D57815-91ED-43cb-92C2-25804820EDAC}">
            <c15:filteredBarSeries>
              <c15:ser>
                <c:idx val="3"/>
                <c:order val="2"/>
                <c:tx>
                  <c:strRef>
                    <c:extLst>
                      <c:ext uri="{02D57815-91ED-43cb-92C2-25804820EDAC}">
                        <c15:formulaRef>
                          <c15:sqref>Informe!$AG$6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Informe!$AI$3</c15:sqref>
                        </c15:formulaRef>
                      </c:ext>
                    </c:extLst>
                    <c:strCache>
                      <c:ptCount val="1"/>
                      <c:pt idx="0">
                        <c:v>% Porcentaje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Informe!$AI$6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C41-443D-8638-62839A61BC56}"/>
                  </c:ext>
                </c:extLst>
              </c15:ser>
            </c15:filteredBarSeries>
          </c:ext>
        </c:extLst>
      </c:barChart>
      <c:catAx>
        <c:axId val="49773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EC"/>
          </a:p>
        </c:txPr>
        <c:crossAx val="67263808"/>
        <c:crosses val="autoZero"/>
        <c:auto val="1"/>
        <c:lblAlgn val="ctr"/>
        <c:lblOffset val="100"/>
        <c:noMultiLvlLbl val="0"/>
      </c:catAx>
      <c:valAx>
        <c:axId val="67263808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crossAx val="4977310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C"/>
              <a:t>Quejas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Informe!$AX$5</c:f>
              <c:strCache>
                <c:ptCount val="1"/>
                <c:pt idx="0">
                  <c:v>Abiertas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Informe!$AY$4</c:f>
              <c:strCache>
                <c:ptCount val="1"/>
                <c:pt idx="0">
                  <c:v>Frecuencia</c:v>
                </c:pt>
              </c:strCache>
            </c:strRef>
          </c:cat>
          <c:val>
            <c:numRef>
              <c:f>Informe!$AY$5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6-4DDD-9AF4-0431533B17C4}"/>
            </c:ext>
          </c:extLst>
        </c:ser>
        <c:ser>
          <c:idx val="2"/>
          <c:order val="1"/>
          <c:tx>
            <c:strRef>
              <c:f>Informe!$AX$6</c:f>
              <c:strCache>
                <c:ptCount val="1"/>
                <c:pt idx="0">
                  <c:v>Cerradas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Informe!$AY$4</c:f>
              <c:strCache>
                <c:ptCount val="1"/>
                <c:pt idx="0">
                  <c:v>Frecuencia</c:v>
                </c:pt>
              </c:strCache>
            </c:strRef>
          </c:cat>
          <c:val>
            <c:numRef>
              <c:f>Informe!$AY$6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6-4DDD-9AF4-0431533B1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97732096"/>
        <c:axId val="498255552"/>
      </c:barChart>
      <c:catAx>
        <c:axId val="49773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EC"/>
          </a:p>
        </c:txPr>
        <c:crossAx val="498255552"/>
        <c:crosses val="autoZero"/>
        <c:auto val="1"/>
        <c:lblAlgn val="ctr"/>
        <c:lblOffset val="100"/>
        <c:noMultiLvlLbl val="0"/>
      </c:catAx>
      <c:valAx>
        <c:axId val="49825555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4977320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C"/>
              <a:t>Quejas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Informe!$AX$5</c:f>
              <c:strCache>
                <c:ptCount val="1"/>
                <c:pt idx="0">
                  <c:v>Abiertas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Informe!$AZ$4</c:f>
              <c:strCache>
                <c:ptCount val="1"/>
                <c:pt idx="0">
                  <c:v>% Porcentaje</c:v>
                </c:pt>
              </c:strCache>
            </c:strRef>
          </c:cat>
          <c:val>
            <c:numRef>
              <c:f>Informe!$AZ$5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6-4DDD-9AF4-0431533B17C4}"/>
            </c:ext>
          </c:extLst>
        </c:ser>
        <c:ser>
          <c:idx val="2"/>
          <c:order val="1"/>
          <c:tx>
            <c:strRef>
              <c:f>Informe!$AX$6</c:f>
              <c:strCache>
                <c:ptCount val="1"/>
                <c:pt idx="0">
                  <c:v>Cerradas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Informe!$AZ$4</c:f>
              <c:strCache>
                <c:ptCount val="1"/>
                <c:pt idx="0">
                  <c:v>% Porcentaje</c:v>
                </c:pt>
              </c:strCache>
            </c:strRef>
          </c:cat>
          <c:val>
            <c:numRef>
              <c:f>Informe!$AZ$6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6-4DDD-9AF4-0431533B1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97733120"/>
        <c:axId val="498257856"/>
      </c:barChart>
      <c:catAx>
        <c:axId val="49773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EC"/>
          </a:p>
        </c:txPr>
        <c:crossAx val="498257856"/>
        <c:crosses val="autoZero"/>
        <c:auto val="1"/>
        <c:lblAlgn val="ctr"/>
        <c:lblOffset val="100"/>
        <c:noMultiLvlLbl val="0"/>
      </c:catAx>
      <c:valAx>
        <c:axId val="498257856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crossAx val="4977331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C"/>
              <a:t>Reclamos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Informe!$BP$5</c:f>
              <c:strCache>
                <c:ptCount val="1"/>
                <c:pt idx="0">
                  <c:v>Abiertas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Informe!$BQ$4</c:f>
              <c:strCache>
                <c:ptCount val="1"/>
                <c:pt idx="0">
                  <c:v>Frecuencia</c:v>
                </c:pt>
              </c:strCache>
            </c:strRef>
          </c:cat>
          <c:val>
            <c:numRef>
              <c:f>Informe!$BQ$5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6-4DDD-9AF4-0431533B17C4}"/>
            </c:ext>
          </c:extLst>
        </c:ser>
        <c:ser>
          <c:idx val="2"/>
          <c:order val="1"/>
          <c:tx>
            <c:strRef>
              <c:f>Informe!$BP$6</c:f>
              <c:strCache>
                <c:ptCount val="1"/>
                <c:pt idx="0">
                  <c:v>Cerradas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Informe!$BQ$4</c:f>
              <c:strCache>
                <c:ptCount val="1"/>
                <c:pt idx="0">
                  <c:v>Frecuencia</c:v>
                </c:pt>
              </c:strCache>
            </c:strRef>
          </c:cat>
          <c:val>
            <c:numRef>
              <c:f>Informe!$BQ$6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6-4DDD-9AF4-0431533B1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544092672"/>
        <c:axId val="498260160"/>
      </c:barChart>
      <c:catAx>
        <c:axId val="544092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EC"/>
          </a:p>
        </c:txPr>
        <c:crossAx val="498260160"/>
        <c:crosses val="autoZero"/>
        <c:auto val="1"/>
        <c:lblAlgn val="ctr"/>
        <c:lblOffset val="100"/>
        <c:noMultiLvlLbl val="0"/>
      </c:catAx>
      <c:valAx>
        <c:axId val="49826016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5440926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C"/>
              <a:t>Reclamos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Informe!$BP$5</c:f>
              <c:strCache>
                <c:ptCount val="1"/>
                <c:pt idx="0">
                  <c:v>Abiertas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Informe!$BR$4</c:f>
              <c:strCache>
                <c:ptCount val="1"/>
                <c:pt idx="0">
                  <c:v>% Porcentaje</c:v>
                </c:pt>
              </c:strCache>
            </c:strRef>
          </c:cat>
          <c:val>
            <c:numRef>
              <c:f>Informe!$BR$5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6-4DDD-9AF4-0431533B17C4}"/>
            </c:ext>
          </c:extLst>
        </c:ser>
        <c:ser>
          <c:idx val="2"/>
          <c:order val="1"/>
          <c:tx>
            <c:strRef>
              <c:f>Informe!$BP$6</c:f>
              <c:strCache>
                <c:ptCount val="1"/>
                <c:pt idx="0">
                  <c:v>Cerradas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Informe!$BR$4</c:f>
              <c:strCache>
                <c:ptCount val="1"/>
                <c:pt idx="0">
                  <c:v>% Porcentaje</c:v>
                </c:pt>
              </c:strCache>
            </c:strRef>
          </c:cat>
          <c:val>
            <c:numRef>
              <c:f>Informe!$BR$6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6-4DDD-9AF4-0431533B1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544093696"/>
        <c:axId val="544301632"/>
      </c:barChart>
      <c:catAx>
        <c:axId val="54409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EC"/>
          </a:p>
        </c:txPr>
        <c:crossAx val="544301632"/>
        <c:crosses val="autoZero"/>
        <c:auto val="1"/>
        <c:lblAlgn val="ctr"/>
        <c:lblOffset val="100"/>
        <c:noMultiLvlLbl val="0"/>
      </c:catAx>
      <c:valAx>
        <c:axId val="544301632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crossAx val="5440936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C"/>
              <a:t>PROCESO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Informe!$L$10</c:f>
              <c:strCache>
                <c:ptCount val="1"/>
                <c:pt idx="0">
                  <c:v>Proceso Comercial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Informe!$M$9</c:f>
              <c:strCache>
                <c:ptCount val="1"/>
                <c:pt idx="0">
                  <c:v>Frecuencia</c:v>
                </c:pt>
              </c:strCache>
            </c:strRef>
          </c:cat>
          <c:val>
            <c:numRef>
              <c:f>Informe!$M$10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E5-45D2-AFA9-80C139F65EA6}"/>
            </c:ext>
          </c:extLst>
        </c:ser>
        <c:ser>
          <c:idx val="1"/>
          <c:order val="1"/>
          <c:tx>
            <c:strRef>
              <c:f>Informe!$L$11</c:f>
              <c:strCache>
                <c:ptCount val="1"/>
                <c:pt idx="0">
                  <c:v>Procesode Calidad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Informe!$M$9</c:f>
              <c:strCache>
                <c:ptCount val="1"/>
                <c:pt idx="0">
                  <c:v>Frecuencia</c:v>
                </c:pt>
              </c:strCache>
            </c:strRef>
          </c:cat>
          <c:val>
            <c:numRef>
              <c:f>Informe!$M$11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7-4351-B11E-1CED9B4B2BBB}"/>
            </c:ext>
          </c:extLst>
        </c:ser>
        <c:ser>
          <c:idx val="2"/>
          <c:order val="2"/>
          <c:tx>
            <c:strRef>
              <c:f>Informe!$L$12</c:f>
              <c:strCache>
                <c:ptCount val="1"/>
                <c:pt idx="0">
                  <c:v>Proceso de Logística y Cadena de Suministros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Informe!$M$9</c:f>
              <c:strCache>
                <c:ptCount val="1"/>
                <c:pt idx="0">
                  <c:v>Frecuencia</c:v>
                </c:pt>
              </c:strCache>
            </c:strRef>
          </c:cat>
          <c:val>
            <c:numRef>
              <c:f>Informe!$M$12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37-4351-B11E-1CED9B4B2BBB}"/>
            </c:ext>
          </c:extLst>
        </c:ser>
        <c:ser>
          <c:idx val="3"/>
          <c:order val="3"/>
          <c:tx>
            <c:strRef>
              <c:f>Informe!$L$13</c:f>
              <c:strCache>
                <c:ptCount val="1"/>
                <c:pt idx="0">
                  <c:v>Proceso de Mantenimiento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Informe!$M$9</c:f>
              <c:strCache>
                <c:ptCount val="1"/>
                <c:pt idx="0">
                  <c:v>Frecuencia</c:v>
                </c:pt>
              </c:strCache>
            </c:strRef>
          </c:cat>
          <c:val>
            <c:numRef>
              <c:f>Informe!$M$13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37-4351-B11E-1CED9B4B2BBB}"/>
            </c:ext>
          </c:extLst>
        </c:ser>
        <c:ser>
          <c:idx val="4"/>
          <c:order val="4"/>
          <c:tx>
            <c:strRef>
              <c:f>Informe!$L$14</c:f>
              <c:strCache>
                <c:ptCount val="1"/>
                <c:pt idx="0">
                  <c:v>Proceso de Talento Humano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Informe!$M$9</c:f>
              <c:strCache>
                <c:ptCount val="1"/>
                <c:pt idx="0">
                  <c:v>Frecuencia</c:v>
                </c:pt>
              </c:strCache>
            </c:strRef>
          </c:cat>
          <c:val>
            <c:numRef>
              <c:f>Informe!$M$14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37-4351-B11E-1CED9B4B2BBB}"/>
            </c:ext>
          </c:extLst>
        </c:ser>
        <c:ser>
          <c:idx val="5"/>
          <c:order val="5"/>
          <c:tx>
            <c:strRef>
              <c:f>Informe!$L$15</c:f>
              <c:strCache>
                <c:ptCount val="1"/>
                <c:pt idx="0">
                  <c:v>Proceso Estratégico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Informe!$M$9</c:f>
              <c:strCache>
                <c:ptCount val="1"/>
                <c:pt idx="0">
                  <c:v>Frecuencia</c:v>
                </c:pt>
              </c:strCache>
            </c:strRef>
          </c:cat>
          <c:val>
            <c:numRef>
              <c:f>Informe!$M$15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37-4351-B11E-1CED9B4B2BBB}"/>
            </c:ext>
          </c:extLst>
        </c:ser>
        <c:ser>
          <c:idx val="6"/>
          <c:order val="6"/>
          <c:tx>
            <c:strRef>
              <c:f>Informe!$L$16</c:f>
              <c:strCache>
                <c:ptCount val="1"/>
                <c:pt idx="0">
                  <c:v>Proceso Financiero y Contable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Informe!$M$9</c:f>
              <c:strCache>
                <c:ptCount val="1"/>
                <c:pt idx="0">
                  <c:v>Frecuencia</c:v>
                </c:pt>
              </c:strCache>
            </c:strRef>
          </c:cat>
          <c:val>
            <c:numRef>
              <c:f>Informe!$M$16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A37-4351-B11E-1CED9B4B2BBB}"/>
            </c:ext>
          </c:extLst>
        </c:ser>
        <c:ser>
          <c:idx val="7"/>
          <c:order val="7"/>
          <c:tx>
            <c:strRef>
              <c:f>Informe!$L$17</c:f>
              <c:strCache>
                <c:ptCount val="1"/>
                <c:pt idx="0">
                  <c:v>Proceso HSEQ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Informe!$M$9</c:f>
              <c:strCache>
                <c:ptCount val="1"/>
                <c:pt idx="0">
                  <c:v>Frecuencia</c:v>
                </c:pt>
              </c:strCache>
            </c:strRef>
          </c:cat>
          <c:val>
            <c:numRef>
              <c:f>Informe!$M$17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37-4351-B11E-1CED9B4B2BBB}"/>
            </c:ext>
          </c:extLst>
        </c:ser>
        <c:ser>
          <c:idx val="8"/>
          <c:order val="8"/>
          <c:tx>
            <c:strRef>
              <c:f>Informe!$L$18</c:f>
              <c:strCache>
                <c:ptCount val="1"/>
                <c:pt idx="0">
                  <c:v>Proceso de Operaciones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Informe!$M$9</c:f>
              <c:strCache>
                <c:ptCount val="1"/>
                <c:pt idx="0">
                  <c:v>Frecuencia</c:v>
                </c:pt>
              </c:strCache>
            </c:strRef>
          </c:cat>
          <c:val>
            <c:numRef>
              <c:f>Informe!$M$18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A37-4351-B11E-1CED9B4B2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544095232"/>
        <c:axId val="544303936"/>
      </c:barChart>
      <c:catAx>
        <c:axId val="544095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EC"/>
          </a:p>
        </c:txPr>
        <c:crossAx val="544303936"/>
        <c:crosses val="autoZero"/>
        <c:auto val="1"/>
        <c:lblAlgn val="ctr"/>
        <c:lblOffset val="100"/>
        <c:noMultiLvlLbl val="0"/>
      </c:catAx>
      <c:valAx>
        <c:axId val="54430393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5440952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s-EC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168737</xdr:colOff>
      <xdr:row>1</xdr:row>
      <xdr:rowOff>205705</xdr:rowOff>
    </xdr:from>
    <xdr:to>
      <xdr:col>0</xdr:col>
      <xdr:colOff>1283644</xdr:colOff>
      <xdr:row>1</xdr:row>
      <xdr:rowOff>1170726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787EDBBD-E90E-42C0-A4E3-2A03EA0F6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737" y="402881"/>
          <a:ext cx="1114907" cy="965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217715</xdr:colOff>
      <xdr:row>7</xdr:row>
      <xdr:rowOff>13608</xdr:rowOff>
    </xdr:from>
    <xdr:to>
      <xdr:col>3</xdr:col>
      <xdr:colOff>1020535</xdr:colOff>
      <xdr:row>31</xdr:row>
      <xdr:rowOff>136072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748394</xdr:colOff>
      <xdr:row>7</xdr:row>
      <xdr:rowOff>27214</xdr:rowOff>
    </xdr:from>
    <xdr:to>
      <xdr:col>9</xdr:col>
      <xdr:colOff>149679</xdr:colOff>
      <xdr:row>31</xdr:row>
      <xdr:rowOff>40822</xdr:rowOff>
    </xdr:to>
    <xdr:graphicFrame macro="">
      <xdr:nvGraphicFramePr>
        <xdr:cNvPr id="4" name="Gráfico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32</xdr:col>
      <xdr:colOff>40823</xdr:colOff>
      <xdr:row>8</xdr:row>
      <xdr:rowOff>40822</xdr:rowOff>
    </xdr:from>
    <xdr:to>
      <xdr:col>37</xdr:col>
      <xdr:colOff>489858</xdr:colOff>
      <xdr:row>28</xdr:row>
      <xdr:rowOff>136072</xdr:rowOff>
    </xdr:to>
    <xdr:graphicFrame macro="">
      <xdr:nvGraphicFramePr>
        <xdr:cNvPr id="7" name="Gráfico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39</xdr:col>
      <xdr:colOff>0</xdr:colOff>
      <xdr:row>8</xdr:row>
      <xdr:rowOff>0</xdr:rowOff>
    </xdr:from>
    <xdr:to>
      <xdr:col>47</xdr:col>
      <xdr:colOff>530678</xdr:colOff>
      <xdr:row>28</xdr:row>
      <xdr:rowOff>95250</xdr:rowOff>
    </xdr:to>
    <xdr:graphicFrame macro="">
      <xdr:nvGraphicFramePr>
        <xdr:cNvPr id="8" name="Gráfico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49</xdr:col>
      <xdr:colOff>0</xdr:colOff>
      <xdr:row>8</xdr:row>
      <xdr:rowOff>0</xdr:rowOff>
    </xdr:from>
    <xdr:to>
      <xdr:col>56</xdr:col>
      <xdr:colOff>54428</xdr:colOff>
      <xdr:row>28</xdr:row>
      <xdr:rowOff>95250</xdr:rowOff>
    </xdr:to>
    <xdr:graphicFrame macro="">
      <xdr:nvGraphicFramePr>
        <xdr:cNvPr id="9" name="Gráfico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57</xdr:col>
      <xdr:colOff>476251</xdr:colOff>
      <xdr:row>8</xdr:row>
      <xdr:rowOff>27214</xdr:rowOff>
    </xdr:from>
    <xdr:to>
      <xdr:col>64</xdr:col>
      <xdr:colOff>666751</xdr:colOff>
      <xdr:row>28</xdr:row>
      <xdr:rowOff>122464</xdr:rowOff>
    </xdr:to>
    <xdr:graphicFrame macro="">
      <xdr:nvGraphicFramePr>
        <xdr:cNvPr id="12" name="Gráfico 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67</xdr:col>
      <xdr:colOff>0</xdr:colOff>
      <xdr:row>8</xdr:row>
      <xdr:rowOff>0</xdr:rowOff>
    </xdr:from>
    <xdr:to>
      <xdr:col>74</xdr:col>
      <xdr:colOff>244928</xdr:colOff>
      <xdr:row>28</xdr:row>
      <xdr:rowOff>95250</xdr:rowOff>
    </xdr:to>
    <xdr:graphicFrame macro="">
      <xdr:nvGraphicFramePr>
        <xdr:cNvPr id="13" name="Gráfico 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76</xdr:col>
      <xdr:colOff>503464</xdr:colOff>
      <xdr:row>7</xdr:row>
      <xdr:rowOff>176893</xdr:rowOff>
    </xdr:from>
    <xdr:to>
      <xdr:col>85</xdr:col>
      <xdr:colOff>272142</xdr:colOff>
      <xdr:row>28</xdr:row>
      <xdr:rowOff>81643</xdr:rowOff>
    </xdr:to>
    <xdr:graphicFrame macro="">
      <xdr:nvGraphicFramePr>
        <xdr:cNvPr id="14" name="Gráfico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299357</xdr:colOff>
      <xdr:row>2</xdr:row>
      <xdr:rowOff>68035</xdr:rowOff>
    </xdr:from>
    <xdr:to>
      <xdr:col>20</xdr:col>
      <xdr:colOff>408214</xdr:colOff>
      <xdr:row>28</xdr:row>
      <xdr:rowOff>108856</xdr:rowOff>
    </xdr:to>
    <xdr:graphicFrame macro="">
      <xdr:nvGraphicFramePr>
        <xdr:cNvPr id="15" name="Gráfico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748393</xdr:colOff>
      <xdr:row>2</xdr:row>
      <xdr:rowOff>95250</xdr:rowOff>
    </xdr:from>
    <xdr:to>
      <xdr:col>29</xdr:col>
      <xdr:colOff>381000</xdr:colOff>
      <xdr:row>28</xdr:row>
      <xdr:rowOff>136071</xdr:rowOff>
    </xdr:to>
    <xdr:graphicFrame macro="">
      <xdr:nvGraphicFramePr>
        <xdr:cNvPr id="16" name="Gráfico 1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92</xdr:col>
      <xdr:colOff>435428</xdr:colOff>
      <xdr:row>3</xdr:row>
      <xdr:rowOff>13607</xdr:rowOff>
    </xdr:from>
    <xdr:to>
      <xdr:col>101</xdr:col>
      <xdr:colOff>68035</xdr:colOff>
      <xdr:row>29</xdr:row>
      <xdr:rowOff>136071</xdr:rowOff>
    </xdr:to>
    <xdr:graphicFrame macro="">
      <xdr:nvGraphicFramePr>
        <xdr:cNvPr id="17" name="Gráfico 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101</xdr:col>
      <xdr:colOff>517071</xdr:colOff>
      <xdr:row>3</xdr:row>
      <xdr:rowOff>54428</xdr:rowOff>
    </xdr:from>
    <xdr:to>
      <xdr:col>110</xdr:col>
      <xdr:colOff>149678</xdr:colOff>
      <xdr:row>29</xdr:row>
      <xdr:rowOff>176892</xdr:rowOff>
    </xdr:to>
    <xdr:graphicFrame macro="">
      <xdr:nvGraphicFramePr>
        <xdr:cNvPr id="19" name="Gráfico 1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111</xdr:col>
      <xdr:colOff>217714</xdr:colOff>
      <xdr:row>8</xdr:row>
      <xdr:rowOff>169334</xdr:rowOff>
    </xdr:from>
    <xdr:to>
      <xdr:col>119</xdr:col>
      <xdr:colOff>433917</xdr:colOff>
      <xdr:row>31</xdr:row>
      <xdr:rowOff>136072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EF082C3F-67E9-4EF3-A3DB-8B7B41B00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121</xdr:col>
      <xdr:colOff>377977</xdr:colOff>
      <xdr:row>8</xdr:row>
      <xdr:rowOff>232834</xdr:rowOff>
    </xdr:from>
    <xdr:to>
      <xdr:col>130</xdr:col>
      <xdr:colOff>359834</xdr:colOff>
      <xdr:row>32</xdr:row>
      <xdr:rowOff>83155</xdr:rowOff>
    </xdr:to>
    <xdr:graphicFrame macro="">
      <xdr:nvGraphicFramePr>
        <xdr:cNvPr id="20" name="Gráfico 1">
          <a:extLst>
            <a:ext uri="{FF2B5EF4-FFF2-40B4-BE49-F238E27FC236}">
              <a16:creationId xmlns:a16="http://schemas.microsoft.com/office/drawing/2014/main" id="{84992E4C-DC17-4D2C-A7B3-B24240EFE4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5"/>
  <sheetViews>
    <sheetView tabSelected="1" topLeftCell="J2" zoomScale="70" zoomScaleNormal="70" workbookViewId="0">
      <pane ySplit="2" topLeftCell="A4" activePane="bottomLeft" state="frozen"/>
      <selection activeCell="A2" sqref="A2"/>
      <selection pane="bottomLeft" activeCell="T4" sqref="T4"/>
    </sheetView>
  </sheetViews>
  <sheetFormatPr baseColWidth="10" defaultColWidth="11.33203125" defaultRowHeight="14.4" x14ac:dyDescent="0.3"/>
  <cols>
    <col min="1" max="1" width="20.21875" style="5" customWidth="1"/>
    <col min="2" max="2" width="10.33203125" style="17" customWidth="1"/>
    <col min="3" max="3" width="19.33203125" style="5" customWidth="1"/>
    <col min="4" max="4" width="21" style="5" customWidth="1"/>
    <col min="5" max="5" width="14" style="5" customWidth="1"/>
    <col min="6" max="6" width="19.33203125" style="5" customWidth="1"/>
    <col min="7" max="7" width="24.21875" style="4" bestFit="1" customWidth="1"/>
    <col min="8" max="8" width="11.88671875" bestFit="1" customWidth="1"/>
    <col min="9" max="9" width="24.6640625" bestFit="1" customWidth="1"/>
    <col min="10" max="10" width="40" style="4" customWidth="1"/>
    <col min="11" max="12" width="37.33203125" style="4" customWidth="1"/>
    <col min="13" max="13" width="14.33203125" style="4" bestFit="1" customWidth="1"/>
    <col min="14" max="14" width="12.33203125" style="1" bestFit="1" customWidth="1"/>
    <col min="15" max="15" width="16.109375" style="4" customWidth="1"/>
    <col min="16" max="16" width="9.88671875" style="1" customWidth="1"/>
    <col min="17" max="17" width="26.21875" customWidth="1"/>
  </cols>
  <sheetData>
    <row r="1" spans="1:18" ht="15.75" customHeight="1" x14ac:dyDescent="0.3">
      <c r="A1" s="66"/>
      <c r="B1" s="68" t="s">
        <v>0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4"/>
    </row>
    <row r="2" spans="1:18" ht="108.75" customHeight="1" thickBot="1" x14ac:dyDescent="0.35">
      <c r="A2" s="67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5" t="s">
        <v>1</v>
      </c>
      <c r="R2" s="49"/>
    </row>
    <row r="3" spans="1:18" ht="61.2" customHeight="1" thickBot="1" x14ac:dyDescent="0.35">
      <c r="A3" s="57" t="s">
        <v>2</v>
      </c>
      <c r="B3" s="58" t="s">
        <v>3</v>
      </c>
      <c r="C3" s="59" t="s">
        <v>4</v>
      </c>
      <c r="D3" s="60" t="s">
        <v>5</v>
      </c>
      <c r="E3" s="59" t="s">
        <v>6</v>
      </c>
      <c r="F3" s="61" t="s">
        <v>7</v>
      </c>
      <c r="G3" s="61" t="s">
        <v>8</v>
      </c>
      <c r="H3" s="62" t="s">
        <v>0</v>
      </c>
      <c r="I3" s="62" t="s">
        <v>9</v>
      </c>
      <c r="J3" s="61" t="s">
        <v>10</v>
      </c>
      <c r="K3" s="61" t="s">
        <v>11</v>
      </c>
      <c r="L3" s="61" t="s">
        <v>12</v>
      </c>
      <c r="M3" s="61" t="s">
        <v>13</v>
      </c>
      <c r="N3" s="61" t="s">
        <v>14</v>
      </c>
      <c r="O3" s="61" t="s">
        <v>15</v>
      </c>
      <c r="P3" s="61" t="s">
        <v>16</v>
      </c>
      <c r="Q3" s="63" t="s">
        <v>76</v>
      </c>
      <c r="R3" s="48"/>
    </row>
    <row r="4" spans="1:18" ht="29.25" customHeight="1" x14ac:dyDescent="0.3">
      <c r="A4" s="52">
        <v>45031</v>
      </c>
      <c r="B4" s="46">
        <v>1</v>
      </c>
      <c r="C4" s="36" t="s">
        <v>17</v>
      </c>
      <c r="D4" s="36" t="s">
        <v>77</v>
      </c>
      <c r="E4" s="36" t="s">
        <v>78</v>
      </c>
      <c r="F4" s="36" t="s">
        <v>79</v>
      </c>
      <c r="G4" s="37" t="s">
        <v>18</v>
      </c>
      <c r="H4" s="37" t="s">
        <v>75</v>
      </c>
      <c r="I4" s="37" t="s">
        <v>63</v>
      </c>
      <c r="J4" s="35" t="s">
        <v>80</v>
      </c>
      <c r="K4" s="35" t="s">
        <v>81</v>
      </c>
      <c r="L4" s="44" t="s">
        <v>82</v>
      </c>
      <c r="M4" s="45">
        <v>45046</v>
      </c>
      <c r="N4" s="44">
        <f t="shared" ref="N4:N6" si="0">-(A4-M4)</f>
        <v>15</v>
      </c>
      <c r="O4" s="44" t="s">
        <v>21</v>
      </c>
      <c r="P4" s="50" t="s">
        <v>22</v>
      </c>
      <c r="Q4" s="53" t="s">
        <v>83</v>
      </c>
    </row>
    <row r="5" spans="1:18" ht="17.7" customHeight="1" x14ac:dyDescent="0.3">
      <c r="A5" s="52"/>
      <c r="B5" s="46"/>
      <c r="C5" s="36"/>
      <c r="D5" s="36"/>
      <c r="E5" s="36"/>
      <c r="F5" s="36"/>
      <c r="G5" s="35"/>
      <c r="H5" s="37"/>
      <c r="I5" s="37"/>
      <c r="J5" s="35"/>
      <c r="K5" s="35"/>
      <c r="L5" s="38"/>
      <c r="M5" s="43"/>
      <c r="N5" s="44">
        <f t="shared" si="0"/>
        <v>0</v>
      </c>
      <c r="O5" s="38"/>
      <c r="P5" s="50"/>
      <c r="Q5" s="53"/>
    </row>
    <row r="6" spans="1:18" ht="19.649999999999999" customHeight="1" x14ac:dyDescent="0.3">
      <c r="A6" s="52"/>
      <c r="B6" s="46"/>
      <c r="C6" s="36"/>
      <c r="D6" s="36"/>
      <c r="E6" s="36"/>
      <c r="F6" s="36"/>
      <c r="G6" s="35"/>
      <c r="H6" s="37"/>
      <c r="I6" s="37"/>
      <c r="J6" s="35"/>
      <c r="K6" s="35"/>
      <c r="L6" s="38"/>
      <c r="M6" s="43"/>
      <c r="N6" s="44">
        <f t="shared" si="0"/>
        <v>0</v>
      </c>
      <c r="O6" s="38"/>
      <c r="P6" s="50"/>
      <c r="Q6" s="53"/>
    </row>
    <row r="7" spans="1:18" x14ac:dyDescent="0.3">
      <c r="A7" s="52"/>
      <c r="B7" s="46"/>
      <c r="C7" s="36"/>
      <c r="D7" s="36"/>
      <c r="E7" s="36"/>
      <c r="F7" s="36"/>
      <c r="G7" s="35"/>
      <c r="H7" s="37"/>
      <c r="I7" s="37"/>
      <c r="J7" s="35"/>
      <c r="K7" s="35"/>
      <c r="L7" s="38"/>
      <c r="M7" s="43"/>
      <c r="N7" s="44">
        <f t="shared" ref="N7:N65" si="1">-(A7-M7)</f>
        <v>0</v>
      </c>
      <c r="O7" s="38"/>
      <c r="P7" s="50"/>
      <c r="Q7" s="53"/>
    </row>
    <row r="8" spans="1:18" x14ac:dyDescent="0.3">
      <c r="A8" s="52"/>
      <c r="B8" s="46"/>
      <c r="C8" s="36"/>
      <c r="D8" s="36"/>
      <c r="E8" s="36"/>
      <c r="F8" s="36"/>
      <c r="G8" s="35"/>
      <c r="H8" s="37"/>
      <c r="I8" s="37"/>
      <c r="J8" s="35"/>
      <c r="K8" s="35"/>
      <c r="L8" s="38"/>
      <c r="M8" s="38"/>
      <c r="N8" s="44">
        <f t="shared" si="1"/>
        <v>0</v>
      </c>
      <c r="O8" s="38"/>
      <c r="P8" s="50"/>
      <c r="Q8" s="53"/>
    </row>
    <row r="9" spans="1:18" x14ac:dyDescent="0.3">
      <c r="A9" s="52"/>
      <c r="B9" s="46"/>
      <c r="C9" s="36"/>
      <c r="D9" s="36"/>
      <c r="E9" s="36"/>
      <c r="F9" s="36"/>
      <c r="G9" s="35"/>
      <c r="H9" s="37"/>
      <c r="I9" s="37"/>
      <c r="J9" s="35"/>
      <c r="K9" s="35"/>
      <c r="L9" s="38"/>
      <c r="M9" s="38"/>
      <c r="N9" s="44">
        <f t="shared" si="1"/>
        <v>0</v>
      </c>
      <c r="O9" s="38"/>
      <c r="P9" s="50"/>
      <c r="Q9" s="53"/>
    </row>
    <row r="10" spans="1:18" x14ac:dyDescent="0.3">
      <c r="A10" s="52"/>
      <c r="B10" s="46"/>
      <c r="C10" s="36"/>
      <c r="D10" s="36"/>
      <c r="E10" s="36"/>
      <c r="F10" s="36"/>
      <c r="G10" s="35"/>
      <c r="H10" s="37"/>
      <c r="I10" s="37"/>
      <c r="J10" s="35"/>
      <c r="K10" s="35"/>
      <c r="L10" s="38"/>
      <c r="M10" s="38"/>
      <c r="N10" s="44">
        <f t="shared" si="1"/>
        <v>0</v>
      </c>
      <c r="O10" s="38"/>
      <c r="P10" s="50"/>
      <c r="Q10" s="53"/>
    </row>
    <row r="11" spans="1:18" x14ac:dyDescent="0.3">
      <c r="A11" s="52"/>
      <c r="B11" s="46"/>
      <c r="C11" s="36"/>
      <c r="D11" s="36"/>
      <c r="E11" s="36"/>
      <c r="F11" s="36"/>
      <c r="G11" s="35"/>
      <c r="H11" s="37"/>
      <c r="I11" s="37"/>
      <c r="J11" s="35"/>
      <c r="K11" s="35"/>
      <c r="L11" s="38"/>
      <c r="M11" s="38"/>
      <c r="N11" s="44">
        <f t="shared" si="1"/>
        <v>0</v>
      </c>
      <c r="O11" s="38"/>
      <c r="P11" s="50"/>
      <c r="Q11" s="53"/>
    </row>
    <row r="12" spans="1:18" x14ac:dyDescent="0.3">
      <c r="A12" s="52"/>
      <c r="B12" s="46"/>
      <c r="C12" s="36"/>
      <c r="D12" s="36"/>
      <c r="E12" s="36"/>
      <c r="F12" s="36"/>
      <c r="G12" s="35"/>
      <c r="H12" s="37"/>
      <c r="I12" s="37"/>
      <c r="J12" s="35"/>
      <c r="K12" s="35"/>
      <c r="L12" s="38"/>
      <c r="M12" s="38"/>
      <c r="N12" s="44">
        <f t="shared" si="1"/>
        <v>0</v>
      </c>
      <c r="O12" s="38"/>
      <c r="P12" s="50"/>
      <c r="Q12" s="53"/>
    </row>
    <row r="13" spans="1:18" x14ac:dyDescent="0.3">
      <c r="A13" s="52"/>
      <c r="B13" s="46"/>
      <c r="C13" s="36"/>
      <c r="D13" s="36"/>
      <c r="E13" s="36"/>
      <c r="F13" s="36"/>
      <c r="G13" s="35"/>
      <c r="H13" s="37"/>
      <c r="I13" s="37"/>
      <c r="J13" s="35"/>
      <c r="K13" s="35"/>
      <c r="L13" s="38"/>
      <c r="M13" s="38"/>
      <c r="N13" s="44">
        <f t="shared" si="1"/>
        <v>0</v>
      </c>
      <c r="O13" s="38"/>
      <c r="P13" s="50"/>
      <c r="Q13" s="53"/>
    </row>
    <row r="14" spans="1:18" x14ac:dyDescent="0.3">
      <c r="A14" s="52"/>
      <c r="B14" s="46"/>
      <c r="C14" s="36"/>
      <c r="D14" s="36"/>
      <c r="E14" s="36"/>
      <c r="F14" s="36"/>
      <c r="G14" s="35"/>
      <c r="H14" s="37"/>
      <c r="I14" s="37"/>
      <c r="J14" s="35"/>
      <c r="K14" s="35"/>
      <c r="L14" s="38"/>
      <c r="M14" s="38"/>
      <c r="N14" s="44">
        <f t="shared" si="1"/>
        <v>0</v>
      </c>
      <c r="O14" s="38"/>
      <c r="P14" s="50"/>
      <c r="Q14" s="53"/>
    </row>
    <row r="15" spans="1:18" x14ac:dyDescent="0.3">
      <c r="A15" s="52"/>
      <c r="B15" s="46"/>
      <c r="C15" s="36"/>
      <c r="D15" s="36"/>
      <c r="E15" s="36"/>
      <c r="F15" s="36"/>
      <c r="G15" s="35"/>
      <c r="H15" s="37"/>
      <c r="I15" s="37"/>
      <c r="J15" s="35"/>
      <c r="K15" s="35"/>
      <c r="L15" s="38"/>
      <c r="M15" s="38"/>
      <c r="N15" s="44">
        <f t="shared" si="1"/>
        <v>0</v>
      </c>
      <c r="O15" s="38"/>
      <c r="P15" s="50"/>
      <c r="Q15" s="53"/>
    </row>
    <row r="16" spans="1:18" x14ac:dyDescent="0.3">
      <c r="A16" s="52"/>
      <c r="B16" s="46"/>
      <c r="C16" s="36"/>
      <c r="D16" s="36"/>
      <c r="E16" s="36"/>
      <c r="F16" s="36"/>
      <c r="G16" s="35"/>
      <c r="H16" s="37"/>
      <c r="I16" s="37"/>
      <c r="J16" s="35"/>
      <c r="K16" s="35"/>
      <c r="L16" s="38"/>
      <c r="M16" s="38"/>
      <c r="N16" s="44">
        <f t="shared" si="1"/>
        <v>0</v>
      </c>
      <c r="O16" s="38"/>
      <c r="P16" s="50"/>
      <c r="Q16" s="53"/>
    </row>
    <row r="17" spans="1:17" x14ac:dyDescent="0.3">
      <c r="A17" s="52"/>
      <c r="B17" s="46"/>
      <c r="C17" s="36"/>
      <c r="D17" s="36"/>
      <c r="E17" s="36"/>
      <c r="F17" s="36"/>
      <c r="G17" s="35"/>
      <c r="H17" s="37"/>
      <c r="I17" s="37"/>
      <c r="J17" s="35"/>
      <c r="K17" s="35"/>
      <c r="L17" s="38"/>
      <c r="M17" s="38"/>
      <c r="N17" s="44">
        <f t="shared" si="1"/>
        <v>0</v>
      </c>
      <c r="O17" s="38"/>
      <c r="P17" s="50"/>
      <c r="Q17" s="53"/>
    </row>
    <row r="18" spans="1:17" x14ac:dyDescent="0.3">
      <c r="A18" s="52"/>
      <c r="B18" s="46"/>
      <c r="C18" s="36"/>
      <c r="D18" s="36"/>
      <c r="E18" s="36"/>
      <c r="F18" s="36"/>
      <c r="G18" s="35"/>
      <c r="H18" s="37"/>
      <c r="I18" s="37"/>
      <c r="J18" s="35"/>
      <c r="K18" s="35"/>
      <c r="L18" s="38"/>
      <c r="M18" s="38"/>
      <c r="N18" s="44">
        <f t="shared" si="1"/>
        <v>0</v>
      </c>
      <c r="O18" s="38"/>
      <c r="P18" s="50"/>
      <c r="Q18" s="53"/>
    </row>
    <row r="19" spans="1:17" x14ac:dyDescent="0.3">
      <c r="A19" s="52"/>
      <c r="B19" s="46"/>
      <c r="C19" s="36"/>
      <c r="D19" s="36"/>
      <c r="E19" s="36"/>
      <c r="F19" s="36"/>
      <c r="G19" s="35"/>
      <c r="H19" s="37"/>
      <c r="I19" s="37"/>
      <c r="J19" s="35"/>
      <c r="K19" s="35"/>
      <c r="L19" s="38"/>
      <c r="M19" s="38"/>
      <c r="N19" s="44">
        <f t="shared" si="1"/>
        <v>0</v>
      </c>
      <c r="O19" s="38"/>
      <c r="P19" s="50"/>
      <c r="Q19" s="53"/>
    </row>
    <row r="20" spans="1:17" x14ac:dyDescent="0.3">
      <c r="A20" s="52"/>
      <c r="B20" s="46"/>
      <c r="C20" s="36"/>
      <c r="D20" s="36"/>
      <c r="E20" s="36"/>
      <c r="F20" s="36"/>
      <c r="G20" s="35"/>
      <c r="H20" s="37"/>
      <c r="I20" s="37"/>
      <c r="J20" s="35"/>
      <c r="K20" s="35"/>
      <c r="L20" s="38"/>
      <c r="M20" s="38"/>
      <c r="N20" s="44">
        <f t="shared" si="1"/>
        <v>0</v>
      </c>
      <c r="O20" s="38"/>
      <c r="P20" s="50"/>
      <c r="Q20" s="53"/>
    </row>
    <row r="21" spans="1:17" x14ac:dyDescent="0.3">
      <c r="A21" s="52"/>
      <c r="B21" s="46"/>
      <c r="C21" s="36"/>
      <c r="D21" s="36"/>
      <c r="E21" s="36"/>
      <c r="F21" s="36"/>
      <c r="G21" s="35"/>
      <c r="H21" s="37"/>
      <c r="I21" s="37"/>
      <c r="J21" s="35"/>
      <c r="K21" s="35"/>
      <c r="L21" s="38"/>
      <c r="M21" s="38"/>
      <c r="N21" s="44">
        <f t="shared" si="1"/>
        <v>0</v>
      </c>
      <c r="O21" s="38"/>
      <c r="P21" s="50"/>
      <c r="Q21" s="53"/>
    </row>
    <row r="22" spans="1:17" x14ac:dyDescent="0.3">
      <c r="A22" s="52"/>
      <c r="B22" s="46"/>
      <c r="C22" s="36"/>
      <c r="D22" s="36"/>
      <c r="E22" s="36"/>
      <c r="F22" s="36"/>
      <c r="G22" s="35"/>
      <c r="H22" s="37"/>
      <c r="I22" s="37"/>
      <c r="J22" s="35"/>
      <c r="K22" s="35"/>
      <c r="L22" s="38"/>
      <c r="M22" s="38"/>
      <c r="N22" s="44">
        <f t="shared" si="1"/>
        <v>0</v>
      </c>
      <c r="O22" s="38"/>
      <c r="P22" s="50"/>
      <c r="Q22" s="53"/>
    </row>
    <row r="23" spans="1:17" x14ac:dyDescent="0.3">
      <c r="A23" s="52"/>
      <c r="B23" s="46"/>
      <c r="C23" s="36"/>
      <c r="D23" s="36"/>
      <c r="E23" s="36"/>
      <c r="F23" s="36"/>
      <c r="G23" s="35"/>
      <c r="H23" s="37"/>
      <c r="I23" s="37"/>
      <c r="J23" s="35"/>
      <c r="K23" s="35"/>
      <c r="L23" s="38"/>
      <c r="M23" s="38"/>
      <c r="N23" s="44">
        <f t="shared" si="1"/>
        <v>0</v>
      </c>
      <c r="O23" s="38"/>
      <c r="P23" s="50"/>
      <c r="Q23" s="53"/>
    </row>
    <row r="24" spans="1:17" x14ac:dyDescent="0.3">
      <c r="A24" s="52"/>
      <c r="B24" s="46"/>
      <c r="C24" s="36"/>
      <c r="D24" s="36"/>
      <c r="E24" s="36"/>
      <c r="F24" s="36"/>
      <c r="G24" s="35"/>
      <c r="H24" s="37"/>
      <c r="I24" s="37"/>
      <c r="J24" s="35"/>
      <c r="K24" s="35"/>
      <c r="L24" s="38"/>
      <c r="M24" s="38"/>
      <c r="N24" s="44">
        <f t="shared" si="1"/>
        <v>0</v>
      </c>
      <c r="O24" s="38"/>
      <c r="P24" s="50"/>
      <c r="Q24" s="53"/>
    </row>
    <row r="25" spans="1:17" x14ac:dyDescent="0.3">
      <c r="A25" s="52"/>
      <c r="B25" s="46"/>
      <c r="C25" s="36"/>
      <c r="D25" s="36"/>
      <c r="E25" s="36"/>
      <c r="F25" s="36"/>
      <c r="G25" s="35"/>
      <c r="H25" s="37"/>
      <c r="I25" s="37"/>
      <c r="J25" s="35"/>
      <c r="K25" s="35"/>
      <c r="L25" s="38"/>
      <c r="M25" s="38"/>
      <c r="N25" s="44">
        <f t="shared" si="1"/>
        <v>0</v>
      </c>
      <c r="O25" s="38"/>
      <c r="P25" s="50"/>
      <c r="Q25" s="53"/>
    </row>
    <row r="26" spans="1:17" x14ac:dyDescent="0.3">
      <c r="A26" s="52"/>
      <c r="B26" s="46"/>
      <c r="C26" s="36"/>
      <c r="D26" s="36"/>
      <c r="E26" s="36"/>
      <c r="F26" s="36"/>
      <c r="G26" s="35"/>
      <c r="H26" s="37"/>
      <c r="I26" s="37"/>
      <c r="J26" s="35"/>
      <c r="K26" s="35"/>
      <c r="L26" s="38"/>
      <c r="M26" s="38"/>
      <c r="N26" s="44">
        <f t="shared" si="1"/>
        <v>0</v>
      </c>
      <c r="O26" s="38"/>
      <c r="P26" s="50"/>
      <c r="Q26" s="53"/>
    </row>
    <row r="27" spans="1:17" x14ac:dyDescent="0.3">
      <c r="A27" s="52"/>
      <c r="B27" s="46"/>
      <c r="C27" s="36"/>
      <c r="D27" s="36"/>
      <c r="E27" s="36"/>
      <c r="F27" s="36"/>
      <c r="G27" s="35"/>
      <c r="H27" s="37"/>
      <c r="I27" s="37"/>
      <c r="J27" s="35"/>
      <c r="K27" s="35"/>
      <c r="L27" s="38"/>
      <c r="M27" s="38"/>
      <c r="N27" s="44">
        <f t="shared" si="1"/>
        <v>0</v>
      </c>
      <c r="O27" s="38"/>
      <c r="P27" s="50"/>
      <c r="Q27" s="53"/>
    </row>
    <row r="28" spans="1:17" x14ac:dyDescent="0.3">
      <c r="A28" s="52"/>
      <c r="B28" s="46"/>
      <c r="C28" s="36"/>
      <c r="D28" s="36"/>
      <c r="E28" s="36"/>
      <c r="F28" s="36"/>
      <c r="G28" s="35"/>
      <c r="H28" s="37"/>
      <c r="I28" s="37"/>
      <c r="J28" s="35"/>
      <c r="K28" s="35"/>
      <c r="L28" s="38"/>
      <c r="M28" s="38"/>
      <c r="N28" s="44">
        <f t="shared" si="1"/>
        <v>0</v>
      </c>
      <c r="O28" s="38"/>
      <c r="P28" s="50"/>
      <c r="Q28" s="53"/>
    </row>
    <row r="29" spans="1:17" x14ac:dyDescent="0.3">
      <c r="A29" s="52"/>
      <c r="B29" s="46"/>
      <c r="C29" s="36"/>
      <c r="D29" s="36"/>
      <c r="E29" s="36"/>
      <c r="F29" s="36"/>
      <c r="G29" s="35"/>
      <c r="H29" s="37"/>
      <c r="I29" s="37"/>
      <c r="J29" s="35"/>
      <c r="K29" s="35"/>
      <c r="L29" s="38"/>
      <c r="M29" s="38"/>
      <c r="N29" s="44">
        <f t="shared" si="1"/>
        <v>0</v>
      </c>
      <c r="O29" s="38"/>
      <c r="P29" s="50"/>
      <c r="Q29" s="53"/>
    </row>
    <row r="30" spans="1:17" x14ac:dyDescent="0.3">
      <c r="A30" s="52"/>
      <c r="B30" s="46"/>
      <c r="C30" s="36"/>
      <c r="D30" s="36"/>
      <c r="E30" s="36"/>
      <c r="F30" s="36"/>
      <c r="G30" s="35"/>
      <c r="H30" s="37"/>
      <c r="I30" s="37"/>
      <c r="J30" s="35"/>
      <c r="K30" s="35"/>
      <c r="L30" s="38"/>
      <c r="M30" s="38"/>
      <c r="N30" s="44">
        <f t="shared" si="1"/>
        <v>0</v>
      </c>
      <c r="O30" s="38"/>
      <c r="P30" s="50"/>
      <c r="Q30" s="53"/>
    </row>
    <row r="31" spans="1:17" x14ac:dyDescent="0.3">
      <c r="A31" s="52"/>
      <c r="B31" s="46"/>
      <c r="C31" s="36"/>
      <c r="D31" s="36"/>
      <c r="E31" s="36"/>
      <c r="F31" s="36"/>
      <c r="G31" s="35"/>
      <c r="H31" s="37"/>
      <c r="I31" s="37"/>
      <c r="J31" s="35"/>
      <c r="K31" s="35"/>
      <c r="L31" s="38"/>
      <c r="M31" s="38"/>
      <c r="N31" s="44">
        <f t="shared" si="1"/>
        <v>0</v>
      </c>
      <c r="O31" s="38"/>
      <c r="P31" s="50"/>
      <c r="Q31" s="53"/>
    </row>
    <row r="32" spans="1:17" x14ac:dyDescent="0.3">
      <c r="A32" s="52"/>
      <c r="B32" s="46"/>
      <c r="C32" s="36"/>
      <c r="D32" s="36"/>
      <c r="E32" s="36"/>
      <c r="F32" s="36"/>
      <c r="G32" s="35"/>
      <c r="H32" s="37"/>
      <c r="I32" s="37"/>
      <c r="J32" s="35"/>
      <c r="K32" s="35"/>
      <c r="L32" s="38"/>
      <c r="M32" s="38"/>
      <c r="N32" s="44">
        <f t="shared" si="1"/>
        <v>0</v>
      </c>
      <c r="O32" s="38"/>
      <c r="P32" s="50"/>
      <c r="Q32" s="53"/>
    </row>
    <row r="33" spans="1:17" x14ac:dyDescent="0.3">
      <c r="A33" s="52"/>
      <c r="B33" s="46"/>
      <c r="C33" s="36"/>
      <c r="D33" s="36"/>
      <c r="E33" s="36"/>
      <c r="F33" s="36"/>
      <c r="G33" s="35"/>
      <c r="H33" s="37"/>
      <c r="I33" s="37"/>
      <c r="J33" s="35"/>
      <c r="K33" s="35"/>
      <c r="L33" s="38"/>
      <c r="M33" s="38"/>
      <c r="N33" s="44">
        <f t="shared" si="1"/>
        <v>0</v>
      </c>
      <c r="O33" s="38"/>
      <c r="P33" s="50"/>
      <c r="Q33" s="53"/>
    </row>
    <row r="34" spans="1:17" x14ac:dyDescent="0.3">
      <c r="A34" s="52"/>
      <c r="B34" s="46"/>
      <c r="C34" s="36"/>
      <c r="D34" s="36"/>
      <c r="E34" s="36"/>
      <c r="F34" s="36"/>
      <c r="G34" s="35"/>
      <c r="H34" s="37"/>
      <c r="I34" s="37"/>
      <c r="J34" s="35"/>
      <c r="K34" s="35"/>
      <c r="L34" s="38"/>
      <c r="M34" s="38"/>
      <c r="N34" s="44">
        <f t="shared" si="1"/>
        <v>0</v>
      </c>
      <c r="O34" s="38"/>
      <c r="P34" s="50"/>
      <c r="Q34" s="53"/>
    </row>
    <row r="35" spans="1:17" x14ac:dyDescent="0.3">
      <c r="A35" s="52"/>
      <c r="B35" s="46"/>
      <c r="C35" s="36"/>
      <c r="D35" s="36"/>
      <c r="E35" s="36"/>
      <c r="F35" s="36"/>
      <c r="G35" s="35"/>
      <c r="H35" s="37"/>
      <c r="I35" s="37"/>
      <c r="J35" s="35"/>
      <c r="K35" s="35"/>
      <c r="L35" s="38"/>
      <c r="M35" s="38"/>
      <c r="N35" s="44">
        <f t="shared" si="1"/>
        <v>0</v>
      </c>
      <c r="O35" s="38"/>
      <c r="P35" s="50"/>
      <c r="Q35" s="53"/>
    </row>
    <row r="36" spans="1:17" x14ac:dyDescent="0.3">
      <c r="A36" s="52"/>
      <c r="B36" s="46"/>
      <c r="C36" s="36"/>
      <c r="D36" s="36"/>
      <c r="E36" s="36"/>
      <c r="F36" s="36"/>
      <c r="G36" s="35"/>
      <c r="H36" s="37"/>
      <c r="I36" s="37"/>
      <c r="J36" s="35"/>
      <c r="K36" s="35"/>
      <c r="L36" s="38"/>
      <c r="M36" s="38"/>
      <c r="N36" s="44">
        <f t="shared" si="1"/>
        <v>0</v>
      </c>
      <c r="O36" s="38"/>
      <c r="P36" s="50"/>
      <c r="Q36" s="53"/>
    </row>
    <row r="37" spans="1:17" x14ac:dyDescent="0.3">
      <c r="A37" s="52"/>
      <c r="B37" s="46"/>
      <c r="C37" s="36"/>
      <c r="D37" s="36"/>
      <c r="E37" s="36"/>
      <c r="F37" s="36"/>
      <c r="G37" s="35"/>
      <c r="H37" s="37"/>
      <c r="I37" s="37"/>
      <c r="J37" s="35"/>
      <c r="K37" s="35"/>
      <c r="L37" s="38"/>
      <c r="M37" s="38"/>
      <c r="N37" s="44">
        <f t="shared" si="1"/>
        <v>0</v>
      </c>
      <c r="O37" s="38"/>
      <c r="P37" s="50"/>
      <c r="Q37" s="53"/>
    </row>
    <row r="38" spans="1:17" x14ac:dyDescent="0.3">
      <c r="A38" s="52"/>
      <c r="B38" s="46"/>
      <c r="C38" s="36"/>
      <c r="D38" s="36"/>
      <c r="E38" s="36"/>
      <c r="F38" s="36"/>
      <c r="G38" s="35"/>
      <c r="H38" s="37"/>
      <c r="I38" s="37"/>
      <c r="J38" s="35"/>
      <c r="K38" s="35"/>
      <c r="L38" s="38"/>
      <c r="M38" s="38"/>
      <c r="N38" s="44">
        <f t="shared" si="1"/>
        <v>0</v>
      </c>
      <c r="O38" s="38"/>
      <c r="P38" s="50"/>
      <c r="Q38" s="53"/>
    </row>
    <row r="39" spans="1:17" x14ac:dyDescent="0.3">
      <c r="A39" s="52"/>
      <c r="B39" s="46"/>
      <c r="C39" s="36"/>
      <c r="D39" s="36"/>
      <c r="E39" s="36"/>
      <c r="F39" s="36"/>
      <c r="G39" s="35"/>
      <c r="H39" s="37"/>
      <c r="I39" s="37"/>
      <c r="J39" s="35"/>
      <c r="K39" s="35"/>
      <c r="L39" s="38"/>
      <c r="M39" s="38"/>
      <c r="N39" s="44">
        <f t="shared" si="1"/>
        <v>0</v>
      </c>
      <c r="O39" s="38"/>
      <c r="P39" s="50"/>
      <c r="Q39" s="53"/>
    </row>
    <row r="40" spans="1:17" x14ac:dyDescent="0.3">
      <c r="A40" s="52"/>
      <c r="B40" s="46"/>
      <c r="C40" s="36"/>
      <c r="D40" s="36"/>
      <c r="E40" s="36"/>
      <c r="F40" s="36"/>
      <c r="G40" s="35"/>
      <c r="H40" s="37"/>
      <c r="I40" s="37"/>
      <c r="J40" s="35"/>
      <c r="K40" s="35"/>
      <c r="L40" s="38"/>
      <c r="M40" s="38"/>
      <c r="N40" s="44">
        <f t="shared" si="1"/>
        <v>0</v>
      </c>
      <c r="O40" s="38"/>
      <c r="P40" s="50"/>
      <c r="Q40" s="53"/>
    </row>
    <row r="41" spans="1:17" x14ac:dyDescent="0.3">
      <c r="A41" s="52"/>
      <c r="B41" s="46"/>
      <c r="C41" s="36"/>
      <c r="D41" s="36"/>
      <c r="E41" s="36"/>
      <c r="F41" s="36"/>
      <c r="G41" s="35"/>
      <c r="H41" s="37"/>
      <c r="I41" s="37"/>
      <c r="J41" s="35"/>
      <c r="K41" s="35"/>
      <c r="L41" s="38"/>
      <c r="M41" s="38"/>
      <c r="N41" s="44">
        <f t="shared" si="1"/>
        <v>0</v>
      </c>
      <c r="O41" s="38"/>
      <c r="P41" s="50"/>
      <c r="Q41" s="53"/>
    </row>
    <row r="42" spans="1:17" x14ac:dyDescent="0.3">
      <c r="A42" s="52"/>
      <c r="B42" s="46"/>
      <c r="C42" s="36"/>
      <c r="D42" s="36"/>
      <c r="E42" s="36"/>
      <c r="F42" s="36"/>
      <c r="G42" s="35"/>
      <c r="H42" s="37"/>
      <c r="I42" s="37"/>
      <c r="J42" s="35"/>
      <c r="K42" s="35"/>
      <c r="L42" s="38"/>
      <c r="M42" s="38"/>
      <c r="N42" s="44">
        <f t="shared" si="1"/>
        <v>0</v>
      </c>
      <c r="O42" s="38"/>
      <c r="P42" s="50"/>
      <c r="Q42" s="53"/>
    </row>
    <row r="43" spans="1:17" x14ac:dyDescent="0.3">
      <c r="A43" s="52"/>
      <c r="B43" s="46"/>
      <c r="C43" s="36"/>
      <c r="D43" s="36"/>
      <c r="E43" s="36"/>
      <c r="F43" s="36"/>
      <c r="G43" s="35"/>
      <c r="H43" s="37"/>
      <c r="I43" s="37"/>
      <c r="J43" s="35"/>
      <c r="K43" s="35"/>
      <c r="L43" s="38"/>
      <c r="M43" s="38"/>
      <c r="N43" s="44">
        <f t="shared" si="1"/>
        <v>0</v>
      </c>
      <c r="O43" s="38"/>
      <c r="P43" s="50"/>
      <c r="Q43" s="53"/>
    </row>
    <row r="44" spans="1:17" x14ac:dyDescent="0.3">
      <c r="A44" s="52"/>
      <c r="B44" s="46"/>
      <c r="C44" s="36"/>
      <c r="D44" s="36"/>
      <c r="E44" s="36"/>
      <c r="F44" s="36"/>
      <c r="G44" s="35"/>
      <c r="H44" s="37"/>
      <c r="I44" s="37"/>
      <c r="J44" s="35"/>
      <c r="K44" s="35"/>
      <c r="L44" s="38"/>
      <c r="M44" s="38"/>
      <c r="N44" s="44">
        <f t="shared" si="1"/>
        <v>0</v>
      </c>
      <c r="O44" s="38"/>
      <c r="P44" s="50"/>
      <c r="Q44" s="53"/>
    </row>
    <row r="45" spans="1:17" x14ac:dyDescent="0.3">
      <c r="A45" s="52"/>
      <c r="B45" s="46"/>
      <c r="C45" s="36"/>
      <c r="D45" s="36"/>
      <c r="E45" s="36"/>
      <c r="F45" s="36"/>
      <c r="G45" s="35"/>
      <c r="H45" s="37"/>
      <c r="I45" s="37"/>
      <c r="J45" s="35"/>
      <c r="K45" s="35"/>
      <c r="L45" s="38"/>
      <c r="M45" s="38"/>
      <c r="N45" s="44">
        <f t="shared" si="1"/>
        <v>0</v>
      </c>
      <c r="O45" s="38"/>
      <c r="P45" s="50"/>
      <c r="Q45" s="53"/>
    </row>
    <row r="46" spans="1:17" x14ac:dyDescent="0.3">
      <c r="A46" s="52"/>
      <c r="B46" s="46"/>
      <c r="C46" s="36"/>
      <c r="D46" s="36"/>
      <c r="E46" s="36"/>
      <c r="F46" s="36"/>
      <c r="G46" s="35"/>
      <c r="H46" s="37"/>
      <c r="I46" s="37"/>
      <c r="J46" s="35"/>
      <c r="K46" s="35"/>
      <c r="L46" s="38"/>
      <c r="M46" s="38"/>
      <c r="N46" s="44">
        <f t="shared" si="1"/>
        <v>0</v>
      </c>
      <c r="O46" s="38"/>
      <c r="P46" s="50"/>
      <c r="Q46" s="53"/>
    </row>
    <row r="47" spans="1:17" x14ac:dyDescent="0.3">
      <c r="A47" s="52"/>
      <c r="B47" s="46"/>
      <c r="C47" s="36"/>
      <c r="D47" s="36"/>
      <c r="E47" s="36"/>
      <c r="F47" s="36"/>
      <c r="G47" s="35"/>
      <c r="H47" s="37"/>
      <c r="I47" s="37"/>
      <c r="J47" s="35"/>
      <c r="K47" s="35"/>
      <c r="L47" s="38"/>
      <c r="M47" s="38"/>
      <c r="N47" s="44">
        <f t="shared" si="1"/>
        <v>0</v>
      </c>
      <c r="O47" s="38"/>
      <c r="P47" s="50"/>
      <c r="Q47" s="53"/>
    </row>
    <row r="48" spans="1:17" x14ac:dyDescent="0.3">
      <c r="A48" s="52"/>
      <c r="B48" s="46"/>
      <c r="C48" s="36"/>
      <c r="D48" s="36"/>
      <c r="E48" s="36"/>
      <c r="F48" s="36"/>
      <c r="G48" s="35"/>
      <c r="H48" s="37"/>
      <c r="I48" s="37"/>
      <c r="J48" s="35"/>
      <c r="K48" s="35"/>
      <c r="L48" s="38"/>
      <c r="M48" s="38"/>
      <c r="N48" s="44">
        <f t="shared" si="1"/>
        <v>0</v>
      </c>
      <c r="O48" s="38"/>
      <c r="P48" s="50"/>
      <c r="Q48" s="53"/>
    </row>
    <row r="49" spans="1:17" x14ac:dyDescent="0.3">
      <c r="A49" s="52"/>
      <c r="B49" s="46"/>
      <c r="C49" s="36"/>
      <c r="D49" s="36"/>
      <c r="E49" s="36"/>
      <c r="F49" s="36"/>
      <c r="G49" s="35"/>
      <c r="H49" s="37"/>
      <c r="I49" s="37"/>
      <c r="J49" s="35"/>
      <c r="K49" s="35"/>
      <c r="L49" s="38"/>
      <c r="M49" s="38"/>
      <c r="N49" s="44">
        <f t="shared" si="1"/>
        <v>0</v>
      </c>
      <c r="O49" s="38"/>
      <c r="P49" s="50"/>
      <c r="Q49" s="53"/>
    </row>
    <row r="50" spans="1:17" x14ac:dyDescent="0.3">
      <c r="A50" s="52"/>
      <c r="B50" s="46"/>
      <c r="C50" s="36"/>
      <c r="D50" s="36"/>
      <c r="E50" s="36"/>
      <c r="F50" s="36"/>
      <c r="G50" s="35"/>
      <c r="H50" s="37"/>
      <c r="I50" s="37"/>
      <c r="J50" s="35"/>
      <c r="K50" s="35"/>
      <c r="L50" s="38"/>
      <c r="M50" s="38"/>
      <c r="N50" s="44">
        <f t="shared" si="1"/>
        <v>0</v>
      </c>
      <c r="O50" s="38"/>
      <c r="P50" s="50"/>
      <c r="Q50" s="53"/>
    </row>
    <row r="51" spans="1:17" x14ac:dyDescent="0.3">
      <c r="A51" s="52"/>
      <c r="B51" s="46"/>
      <c r="C51" s="36"/>
      <c r="D51" s="36"/>
      <c r="E51" s="36"/>
      <c r="F51" s="36"/>
      <c r="G51" s="35"/>
      <c r="H51" s="37"/>
      <c r="I51" s="37"/>
      <c r="J51" s="35"/>
      <c r="K51" s="35"/>
      <c r="L51" s="38"/>
      <c r="M51" s="38"/>
      <c r="N51" s="44">
        <f t="shared" si="1"/>
        <v>0</v>
      </c>
      <c r="O51" s="38"/>
      <c r="P51" s="50"/>
      <c r="Q51" s="53"/>
    </row>
    <row r="52" spans="1:17" x14ac:dyDescent="0.3">
      <c r="A52" s="52"/>
      <c r="B52" s="46"/>
      <c r="C52" s="36"/>
      <c r="D52" s="36"/>
      <c r="E52" s="36"/>
      <c r="F52" s="36"/>
      <c r="G52" s="35"/>
      <c r="H52" s="37"/>
      <c r="I52" s="37"/>
      <c r="J52" s="35"/>
      <c r="K52" s="35"/>
      <c r="L52" s="38"/>
      <c r="M52" s="38"/>
      <c r="N52" s="44">
        <f t="shared" si="1"/>
        <v>0</v>
      </c>
      <c r="O52" s="38"/>
      <c r="P52" s="50"/>
      <c r="Q52" s="53"/>
    </row>
    <row r="53" spans="1:17" x14ac:dyDescent="0.3">
      <c r="A53" s="52"/>
      <c r="B53" s="46"/>
      <c r="C53" s="36"/>
      <c r="D53" s="36"/>
      <c r="E53" s="36"/>
      <c r="F53" s="36"/>
      <c r="G53" s="35"/>
      <c r="H53" s="37"/>
      <c r="I53" s="37"/>
      <c r="J53" s="35"/>
      <c r="K53" s="35"/>
      <c r="L53" s="38"/>
      <c r="M53" s="38"/>
      <c r="N53" s="44">
        <f t="shared" si="1"/>
        <v>0</v>
      </c>
      <c r="O53" s="38"/>
      <c r="P53" s="50"/>
      <c r="Q53" s="53"/>
    </row>
    <row r="54" spans="1:17" x14ac:dyDescent="0.3">
      <c r="A54" s="52"/>
      <c r="B54" s="46"/>
      <c r="C54" s="36"/>
      <c r="D54" s="36"/>
      <c r="E54" s="36"/>
      <c r="F54" s="36"/>
      <c r="G54" s="35"/>
      <c r="H54" s="37"/>
      <c r="I54" s="37"/>
      <c r="J54" s="35"/>
      <c r="K54" s="35"/>
      <c r="L54" s="38"/>
      <c r="M54" s="38"/>
      <c r="N54" s="44">
        <f t="shared" si="1"/>
        <v>0</v>
      </c>
      <c r="O54" s="38"/>
      <c r="P54" s="50"/>
      <c r="Q54" s="53"/>
    </row>
    <row r="55" spans="1:17" x14ac:dyDescent="0.3">
      <c r="A55" s="52"/>
      <c r="B55" s="46"/>
      <c r="C55" s="36"/>
      <c r="D55" s="36"/>
      <c r="E55" s="36"/>
      <c r="F55" s="36"/>
      <c r="G55" s="35"/>
      <c r="H55" s="37"/>
      <c r="I55" s="37"/>
      <c r="J55" s="35"/>
      <c r="K55" s="35"/>
      <c r="L55" s="38"/>
      <c r="M55" s="38"/>
      <c r="N55" s="44">
        <f t="shared" si="1"/>
        <v>0</v>
      </c>
      <c r="O55" s="38"/>
      <c r="P55" s="50"/>
      <c r="Q55" s="53"/>
    </row>
    <row r="56" spans="1:17" x14ac:dyDescent="0.3">
      <c r="A56" s="52"/>
      <c r="B56" s="46"/>
      <c r="C56" s="36"/>
      <c r="D56" s="36"/>
      <c r="E56" s="36"/>
      <c r="F56" s="36"/>
      <c r="G56" s="35"/>
      <c r="H56" s="37"/>
      <c r="I56" s="37"/>
      <c r="J56" s="35"/>
      <c r="K56" s="35"/>
      <c r="L56" s="38"/>
      <c r="M56" s="38"/>
      <c r="N56" s="44">
        <f t="shared" si="1"/>
        <v>0</v>
      </c>
      <c r="O56" s="38"/>
      <c r="P56" s="50"/>
      <c r="Q56" s="53"/>
    </row>
    <row r="57" spans="1:17" x14ac:dyDescent="0.3">
      <c r="A57" s="52"/>
      <c r="B57" s="46"/>
      <c r="C57" s="36"/>
      <c r="D57" s="36"/>
      <c r="E57" s="36"/>
      <c r="F57" s="36"/>
      <c r="G57" s="35"/>
      <c r="H57" s="37"/>
      <c r="I57" s="37"/>
      <c r="J57" s="35"/>
      <c r="K57" s="35"/>
      <c r="L57" s="38"/>
      <c r="M57" s="38"/>
      <c r="N57" s="44">
        <f t="shared" si="1"/>
        <v>0</v>
      </c>
      <c r="O57" s="38"/>
      <c r="P57" s="50"/>
      <c r="Q57" s="53"/>
    </row>
    <row r="58" spans="1:17" x14ac:dyDescent="0.3">
      <c r="A58" s="52"/>
      <c r="B58" s="46"/>
      <c r="C58" s="36"/>
      <c r="D58" s="36"/>
      <c r="E58" s="36"/>
      <c r="F58" s="36"/>
      <c r="G58" s="35"/>
      <c r="H58" s="37"/>
      <c r="I58" s="37"/>
      <c r="J58" s="35"/>
      <c r="K58" s="35"/>
      <c r="L58" s="38"/>
      <c r="M58" s="38"/>
      <c r="N58" s="44">
        <f t="shared" si="1"/>
        <v>0</v>
      </c>
      <c r="O58" s="38"/>
      <c r="P58" s="50"/>
      <c r="Q58" s="53"/>
    </row>
    <row r="59" spans="1:17" x14ac:dyDescent="0.3">
      <c r="A59" s="52"/>
      <c r="B59" s="46"/>
      <c r="C59" s="36"/>
      <c r="D59" s="36"/>
      <c r="E59" s="36"/>
      <c r="F59" s="36"/>
      <c r="G59" s="35"/>
      <c r="H59" s="37"/>
      <c r="I59" s="37"/>
      <c r="J59" s="35"/>
      <c r="K59" s="35"/>
      <c r="L59" s="38"/>
      <c r="M59" s="38"/>
      <c r="N59" s="44">
        <f t="shared" si="1"/>
        <v>0</v>
      </c>
      <c r="O59" s="38"/>
      <c r="P59" s="50"/>
      <c r="Q59" s="53"/>
    </row>
    <row r="60" spans="1:17" x14ac:dyDescent="0.3">
      <c r="A60" s="52"/>
      <c r="B60" s="46"/>
      <c r="C60" s="36"/>
      <c r="D60" s="36"/>
      <c r="E60" s="36"/>
      <c r="F60" s="36"/>
      <c r="G60" s="35"/>
      <c r="H60" s="37"/>
      <c r="I60" s="37"/>
      <c r="J60" s="35"/>
      <c r="K60" s="35"/>
      <c r="L60" s="38"/>
      <c r="M60" s="38"/>
      <c r="N60" s="44">
        <f t="shared" si="1"/>
        <v>0</v>
      </c>
      <c r="O60" s="38"/>
      <c r="P60" s="50"/>
      <c r="Q60" s="53"/>
    </row>
    <row r="61" spans="1:17" x14ac:dyDescent="0.3">
      <c r="A61" s="52"/>
      <c r="B61" s="46"/>
      <c r="C61" s="36"/>
      <c r="D61" s="36"/>
      <c r="E61" s="36"/>
      <c r="F61" s="36"/>
      <c r="G61" s="35"/>
      <c r="H61" s="37"/>
      <c r="I61" s="37"/>
      <c r="J61" s="35"/>
      <c r="K61" s="35"/>
      <c r="L61" s="38"/>
      <c r="M61" s="38"/>
      <c r="N61" s="44">
        <f t="shared" si="1"/>
        <v>0</v>
      </c>
      <c r="O61" s="38"/>
      <c r="P61" s="50"/>
      <c r="Q61" s="53"/>
    </row>
    <row r="62" spans="1:17" x14ac:dyDescent="0.3">
      <c r="A62" s="52"/>
      <c r="B62" s="46"/>
      <c r="C62" s="36"/>
      <c r="D62" s="36"/>
      <c r="E62" s="36"/>
      <c r="F62" s="36"/>
      <c r="G62" s="35"/>
      <c r="H62" s="37"/>
      <c r="I62" s="37"/>
      <c r="J62" s="35"/>
      <c r="K62" s="35"/>
      <c r="L62" s="38"/>
      <c r="M62" s="38"/>
      <c r="N62" s="44">
        <f t="shared" si="1"/>
        <v>0</v>
      </c>
      <c r="O62" s="38"/>
      <c r="P62" s="50"/>
      <c r="Q62" s="53"/>
    </row>
    <row r="63" spans="1:17" x14ac:dyDescent="0.3">
      <c r="A63" s="52"/>
      <c r="B63" s="46"/>
      <c r="C63" s="36"/>
      <c r="D63" s="36"/>
      <c r="E63" s="36"/>
      <c r="F63" s="36"/>
      <c r="G63" s="35"/>
      <c r="H63" s="37"/>
      <c r="I63" s="37"/>
      <c r="J63" s="35"/>
      <c r="K63" s="35"/>
      <c r="L63" s="38"/>
      <c r="M63" s="38"/>
      <c r="N63" s="44">
        <f t="shared" si="1"/>
        <v>0</v>
      </c>
      <c r="O63" s="38"/>
      <c r="P63" s="50"/>
      <c r="Q63" s="53"/>
    </row>
    <row r="64" spans="1:17" x14ac:dyDescent="0.3">
      <c r="A64" s="52"/>
      <c r="B64" s="46"/>
      <c r="C64" s="36"/>
      <c r="D64" s="36"/>
      <c r="E64" s="36"/>
      <c r="F64" s="36"/>
      <c r="G64" s="35"/>
      <c r="H64" s="37"/>
      <c r="I64" s="37"/>
      <c r="J64" s="35"/>
      <c r="K64" s="35"/>
      <c r="L64" s="38"/>
      <c r="M64" s="38"/>
      <c r="N64" s="44">
        <f t="shared" si="1"/>
        <v>0</v>
      </c>
      <c r="O64" s="38"/>
      <c r="P64" s="50"/>
      <c r="Q64" s="53"/>
    </row>
    <row r="65" spans="1:17" ht="15" thickBot="1" x14ac:dyDescent="0.35">
      <c r="A65" s="54"/>
      <c r="B65" s="47"/>
      <c r="C65" s="39"/>
      <c r="D65" s="39"/>
      <c r="E65" s="39"/>
      <c r="F65" s="39"/>
      <c r="G65" s="40"/>
      <c r="H65" s="41"/>
      <c r="I65" s="41"/>
      <c r="J65" s="40"/>
      <c r="K65" s="40"/>
      <c r="L65" s="42"/>
      <c r="M65" s="42"/>
      <c r="N65" s="55">
        <f t="shared" si="1"/>
        <v>0</v>
      </c>
      <c r="O65" s="42"/>
      <c r="P65" s="51"/>
      <c r="Q65" s="56"/>
    </row>
  </sheetData>
  <mergeCells count="2">
    <mergeCell ref="A1:A2"/>
    <mergeCell ref="B1:P2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1000000}">
          <x14:formula1>
            <xm:f>Hoja3!$B$2:$B$3</xm:f>
          </x14:formula1>
          <xm:sqref>H37:H65</xm:sqref>
        </x14:dataValidation>
        <x14:dataValidation type="list" allowBlank="1" showInputMessage="1" showErrorMessage="1" xr:uid="{00000000-0002-0000-0000-000000000000}">
          <x14:formula1>
            <xm:f>Hoja3!$A$2:$A$11</xm:f>
          </x14:formula1>
          <xm:sqref>G4:G333</xm:sqref>
        </x14:dataValidation>
        <x14:dataValidation type="list" allowBlank="1" showInputMessage="1" showErrorMessage="1" xr:uid="{00000000-0002-0000-0000-000002000000}">
          <x14:formula1>
            <xm:f>Hoja3!$D$2:$D$3</xm:f>
          </x14:formula1>
          <xm:sqref>P4:P65</xm:sqref>
        </x14:dataValidation>
        <x14:dataValidation type="list" allowBlank="1" showInputMessage="1" showErrorMessage="1" xr:uid="{00000000-0002-0000-0000-000003000000}">
          <x14:formula1>
            <xm:f>Hoja3!$C$2:$C$9</xm:f>
          </x14:formula1>
          <xm:sqref>I4:I65</xm:sqref>
        </x14:dataValidation>
        <x14:dataValidation type="list" allowBlank="1" showInputMessage="1" showErrorMessage="1" xr:uid="{7E668079-A09A-4F05-B575-1EC357666760}">
          <x14:formula1>
            <xm:f>Hoja3!$F$2:$F$5</xm:f>
          </x14:formula1>
          <xm:sqref>C4:C65</xm:sqref>
        </x14:dataValidation>
        <x14:dataValidation type="list" allowBlank="1" showInputMessage="1" showErrorMessage="1" xr:uid="{C374931C-E0F2-4A46-8B1B-D052C9DE6497}">
          <x14:formula1>
            <xm:f>Hoja3!$E$2:$E$3</xm:f>
          </x14:formula1>
          <xm:sqref>O4:O65</xm:sqref>
        </x14:dataValidation>
        <x14:dataValidation type="list" allowBlank="1" showInputMessage="1" showErrorMessage="1" xr:uid="{8C4B450C-F795-448B-907F-1DBF098E8C94}">
          <x14:formula1>
            <xm:f>Hoja3!$B$2:$B$5</xm:f>
          </x14:formula1>
          <xm:sqref>H4:H36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Y34"/>
  <sheetViews>
    <sheetView showGridLines="0" zoomScale="60" zoomScaleNormal="60" workbookViewId="0">
      <selection activeCell="AH4" sqref="AH4"/>
    </sheetView>
  </sheetViews>
  <sheetFormatPr baseColWidth="10" defaultColWidth="11.33203125" defaultRowHeight="14.4" x14ac:dyDescent="0.3"/>
  <cols>
    <col min="1" max="3" width="17.88671875" customWidth="1"/>
    <col min="4" max="4" width="15.88671875" customWidth="1"/>
    <col min="5" max="5" width="17.21875" customWidth="1"/>
    <col min="7" max="7" width="17.21875" customWidth="1"/>
    <col min="8" max="8" width="20.77734375" customWidth="1"/>
    <col min="12" max="12" width="53.6640625" customWidth="1"/>
    <col min="13" max="13" width="14.109375" customWidth="1"/>
    <col min="14" max="14" width="15.109375" customWidth="1"/>
    <col min="15" max="16" width="20.33203125" customWidth="1"/>
    <col min="17" max="17" width="20.6640625" customWidth="1"/>
    <col min="33" max="33" width="34.6640625" customWidth="1"/>
    <col min="34" max="34" width="14.88671875" customWidth="1"/>
    <col min="35" max="35" width="20.33203125" customWidth="1"/>
    <col min="50" max="50" width="21.21875" customWidth="1"/>
    <col min="51" max="51" width="14.88671875" customWidth="1"/>
    <col min="52" max="52" width="16.77734375" customWidth="1"/>
    <col min="59" max="59" width="17.77734375" customWidth="1"/>
    <col min="60" max="60" width="16.109375" customWidth="1"/>
    <col min="61" max="61" width="16.88671875" customWidth="1"/>
    <col min="68" max="68" width="15.88671875" customWidth="1"/>
    <col min="69" max="69" width="17" customWidth="1"/>
    <col min="70" max="70" width="17.109375" customWidth="1"/>
    <col min="89" max="89" width="25.77734375" customWidth="1"/>
    <col min="90" max="90" width="15.77734375" customWidth="1"/>
    <col min="91" max="91" width="20.109375" customWidth="1"/>
    <col min="113" max="113" width="17.33203125" customWidth="1"/>
    <col min="118" max="118" width="18.109375" customWidth="1"/>
    <col min="119" max="119" width="20.6640625" customWidth="1"/>
    <col min="121" max="121" width="10.88671875"/>
  </cols>
  <sheetData>
    <row r="1" spans="1:129" ht="38.25" customHeight="1" x14ac:dyDescent="0.3">
      <c r="A1" s="75" t="s">
        <v>32</v>
      </c>
      <c r="B1" s="76"/>
      <c r="C1" s="76"/>
      <c r="D1" s="76"/>
      <c r="E1" s="76"/>
      <c r="F1" s="76"/>
      <c r="G1" s="76"/>
      <c r="H1" s="76"/>
      <c r="I1" s="76"/>
      <c r="J1" s="77"/>
      <c r="K1" s="75" t="s">
        <v>33</v>
      </c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7"/>
      <c r="AF1" s="75" t="s">
        <v>0</v>
      </c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7"/>
      <c r="AW1" s="75" t="s">
        <v>34</v>
      </c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7"/>
      <c r="BO1" s="75" t="s">
        <v>35</v>
      </c>
      <c r="BP1" s="76"/>
      <c r="BQ1" s="76"/>
      <c r="BR1" s="76"/>
      <c r="BS1" s="76"/>
      <c r="BT1" s="76"/>
      <c r="BU1" s="76"/>
      <c r="BV1" s="76"/>
      <c r="BW1" s="76"/>
      <c r="BX1" s="76"/>
      <c r="BY1" s="76"/>
      <c r="BZ1" s="76"/>
      <c r="CA1" s="76"/>
      <c r="CB1" s="76"/>
      <c r="CC1" s="76"/>
      <c r="CD1" s="76"/>
      <c r="CE1" s="76"/>
      <c r="CF1" s="76"/>
      <c r="CG1" s="76"/>
      <c r="CH1" s="76"/>
      <c r="CI1" s="77"/>
      <c r="CJ1" s="75" t="s">
        <v>36</v>
      </c>
      <c r="CK1" s="76"/>
      <c r="CL1" s="76"/>
      <c r="CM1" s="76"/>
      <c r="CN1" s="76"/>
      <c r="CO1" s="76"/>
      <c r="CP1" s="76"/>
      <c r="CQ1" s="76"/>
      <c r="CR1" s="76"/>
      <c r="CS1" s="76"/>
      <c r="CT1" s="76"/>
      <c r="CU1" s="76"/>
      <c r="CV1" s="76"/>
      <c r="CW1" s="76"/>
      <c r="CX1" s="76"/>
      <c r="CY1" s="76"/>
      <c r="CZ1" s="76"/>
      <c r="DA1" s="76"/>
      <c r="DB1" s="76"/>
      <c r="DC1" s="76"/>
      <c r="DD1" s="76"/>
      <c r="DE1" s="76"/>
      <c r="DF1" s="76"/>
      <c r="DG1" s="77"/>
      <c r="DH1" s="71" t="s">
        <v>37</v>
      </c>
      <c r="DI1" s="72"/>
      <c r="DJ1" s="72"/>
      <c r="DK1" s="72"/>
      <c r="DL1" s="72"/>
      <c r="DM1" s="72"/>
      <c r="DN1" s="72"/>
      <c r="DO1" s="72"/>
      <c r="DP1" s="72"/>
      <c r="DQ1" s="72"/>
      <c r="DR1" s="72"/>
      <c r="DS1" s="72"/>
      <c r="DT1" s="72"/>
      <c r="DU1" s="72"/>
      <c r="DV1" s="72"/>
      <c r="DW1" s="72"/>
      <c r="DX1" s="72"/>
      <c r="DY1" s="72"/>
    </row>
    <row r="2" spans="1:129" ht="14.4" customHeight="1" x14ac:dyDescent="0.3">
      <c r="A2" s="8"/>
      <c r="B2" s="9"/>
      <c r="C2" s="9"/>
      <c r="D2" s="9"/>
      <c r="E2" s="9"/>
      <c r="F2" s="9"/>
      <c r="G2" s="9"/>
      <c r="H2" s="9"/>
      <c r="I2" s="9"/>
      <c r="J2" s="10"/>
      <c r="K2" s="8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10"/>
      <c r="AF2" s="8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10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8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10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</row>
    <row r="3" spans="1:129" ht="21.3" customHeight="1" x14ac:dyDescent="0.3">
      <c r="A3" s="11"/>
      <c r="B3" s="83" t="s">
        <v>38</v>
      </c>
      <c r="C3" s="84"/>
      <c r="G3" s="83" t="s">
        <v>39</v>
      </c>
      <c r="H3" s="84"/>
      <c r="J3" s="12"/>
      <c r="K3" s="11"/>
      <c r="AE3" s="12"/>
      <c r="AF3" s="11"/>
      <c r="AG3" s="23" t="s">
        <v>40</v>
      </c>
      <c r="AH3" s="20" t="s">
        <v>41</v>
      </c>
      <c r="AI3" s="19" t="s">
        <v>42</v>
      </c>
      <c r="AV3" s="12"/>
      <c r="BO3" s="11"/>
      <c r="CI3" s="12"/>
      <c r="DI3" s="75" t="s">
        <v>43</v>
      </c>
      <c r="DJ3" s="76"/>
      <c r="DK3" s="77"/>
      <c r="DN3" s="70" t="s">
        <v>43</v>
      </c>
      <c r="DO3" s="70"/>
      <c r="DP3" s="32"/>
    </row>
    <row r="4" spans="1:129" ht="30.9" customHeight="1" x14ac:dyDescent="0.3">
      <c r="A4" s="11"/>
      <c r="B4" s="7" t="s">
        <v>44</v>
      </c>
      <c r="C4" s="7" t="s">
        <v>45</v>
      </c>
      <c r="G4" s="7" t="s">
        <v>46</v>
      </c>
      <c r="H4" s="7" t="s">
        <v>47</v>
      </c>
      <c r="J4" s="12"/>
      <c r="K4" s="11"/>
      <c r="AE4" s="12"/>
      <c r="AF4" s="11"/>
      <c r="AG4" s="3" t="s">
        <v>48</v>
      </c>
      <c r="AH4" s="6">
        <f>COUNTIF(Registro!H:H,"Queja")</f>
        <v>0</v>
      </c>
      <c r="AI4" s="18">
        <f>IFERROR((AH4)/(SUM(AH4:AH6)),0)*100</f>
        <v>0</v>
      </c>
      <c r="AV4" s="12"/>
      <c r="AX4" s="23" t="s">
        <v>49</v>
      </c>
      <c r="AY4" s="20" t="s">
        <v>41</v>
      </c>
      <c r="AZ4" s="19" t="s">
        <v>42</v>
      </c>
      <c r="BO4" s="11"/>
      <c r="BP4" s="23" t="s">
        <v>50</v>
      </c>
      <c r="BQ4" s="20" t="s">
        <v>41</v>
      </c>
      <c r="BR4" s="19" t="s">
        <v>42</v>
      </c>
      <c r="CI4" s="12"/>
      <c r="DI4" s="31" t="s">
        <v>51</v>
      </c>
      <c r="DJ4" s="73" t="s">
        <v>52</v>
      </c>
      <c r="DK4" s="74"/>
      <c r="DN4" s="7" t="s">
        <v>53</v>
      </c>
      <c r="DO4" s="7" t="s">
        <v>54</v>
      </c>
    </row>
    <row r="5" spans="1:129" ht="15" customHeight="1" x14ac:dyDescent="0.3">
      <c r="A5" s="11"/>
      <c r="B5" s="82">
        <f>COUNTIF(Registro!P:P,"Cerrado")</f>
        <v>1</v>
      </c>
      <c r="C5" s="82">
        <f>COUNTIF(Registro!P:P,"Abierto")</f>
        <v>0</v>
      </c>
      <c r="G5" s="80">
        <f>IFERROR((B5)/(B5+C5),0)*100</f>
        <v>100</v>
      </c>
      <c r="H5" s="80">
        <f>IFERROR((B5)/(C5+C5),0)*100</f>
        <v>0</v>
      </c>
      <c r="J5" s="12"/>
      <c r="K5" s="11"/>
      <c r="O5" s="16"/>
      <c r="AE5" s="12"/>
      <c r="AF5" s="11"/>
      <c r="AG5" s="3" t="s">
        <v>30</v>
      </c>
      <c r="AH5" s="6">
        <f>COUNTIF(Registro!H:H,"Reclamo")</f>
        <v>0</v>
      </c>
      <c r="AI5" s="18">
        <f>IFERROR((AH5)/(SUM(AH4:AH6)),0)*100</f>
        <v>0</v>
      </c>
      <c r="AV5" s="12"/>
      <c r="AX5" s="3" t="s">
        <v>55</v>
      </c>
      <c r="AY5" s="6">
        <f>COUNTIFS((Registro!H:H),"Queja",(Registro!P:P),"Abierto")</f>
        <v>0</v>
      </c>
      <c r="AZ5" s="18">
        <f>IFERROR((AY5)/(SUM(AY5:AY7)),0)*100</f>
        <v>0</v>
      </c>
      <c r="BO5" s="11"/>
      <c r="BP5" s="3" t="s">
        <v>55</v>
      </c>
      <c r="BQ5" s="6">
        <f>COUNTIFS((Registro!H:H),"Reclamo",(Registro!P:P),"Abierto")</f>
        <v>0</v>
      </c>
      <c r="BR5" s="18">
        <f>IFERROR((BQ5)/(SUM(BQ5:BQ7)),0)*100</f>
        <v>0</v>
      </c>
      <c r="CI5" s="12"/>
      <c r="DI5" s="34">
        <f>COUNTIF(Registro!O4:O65,"Si")</f>
        <v>0</v>
      </c>
      <c r="DJ5" s="78">
        <f>COUNTIF(Registro!O4:O65,"No")</f>
        <v>1</v>
      </c>
      <c r="DK5" s="79"/>
      <c r="DN5" s="33">
        <f>IFERROR((DI5)/(DI5+DJ5),0)*100</f>
        <v>0</v>
      </c>
      <c r="DO5" s="33">
        <f>IFERROR((DJ5)/(DI5+DJ5),0)*100</f>
        <v>100</v>
      </c>
    </row>
    <row r="6" spans="1:129" ht="15" customHeight="1" x14ac:dyDescent="0.3">
      <c r="A6" s="11"/>
      <c r="B6" s="82"/>
      <c r="C6" s="82"/>
      <c r="G6" s="80"/>
      <c r="H6" s="81"/>
      <c r="J6" s="12"/>
      <c r="K6" s="11"/>
      <c r="O6" s="16"/>
      <c r="AE6" s="12"/>
      <c r="AF6" s="11"/>
      <c r="AV6" s="12"/>
      <c r="AX6" s="3" t="s">
        <v>56</v>
      </c>
      <c r="AY6" s="6">
        <f>COUNTIFS((Registro!H:H),"Queja",(Registro!P:P),"Cerrado")</f>
        <v>0</v>
      </c>
      <c r="AZ6" s="18">
        <f>IFERROR((AY6)/(SUM(AY5:AY7)),0)*100</f>
        <v>0</v>
      </c>
      <c r="BO6" s="11"/>
      <c r="BP6" s="3" t="s">
        <v>56</v>
      </c>
      <c r="BQ6" s="6">
        <f>COUNTIFS((Registro!H:H),"Reclamo",(Registro!P:P),"Cerrado")</f>
        <v>0</v>
      </c>
      <c r="BR6" s="18">
        <f>IFERROR((BQ6)/(SUM(BQ5:BQ7)),0)*100</f>
        <v>0</v>
      </c>
      <c r="CI6" s="12"/>
      <c r="DI6" s="16"/>
      <c r="DJ6" s="16"/>
      <c r="DN6" s="30"/>
      <c r="DO6" s="30"/>
    </row>
    <row r="7" spans="1:129" ht="14.4" customHeight="1" x14ac:dyDescent="0.3">
      <c r="A7" s="11"/>
      <c r="J7" s="12"/>
      <c r="K7" s="11"/>
      <c r="AE7" s="12"/>
      <c r="AF7" s="11"/>
      <c r="AV7" s="12"/>
      <c r="BO7" s="11"/>
      <c r="CI7" s="12"/>
    </row>
    <row r="8" spans="1:129" ht="14.4" customHeight="1" x14ac:dyDescent="0.3">
      <c r="A8" s="11"/>
      <c r="J8" s="12"/>
      <c r="K8" s="11"/>
      <c r="AE8" s="12"/>
      <c r="AF8" s="11"/>
      <c r="AV8" s="12"/>
      <c r="BO8" s="11"/>
      <c r="CI8" s="12"/>
    </row>
    <row r="9" spans="1:129" ht="21.3" customHeight="1" x14ac:dyDescent="0.3">
      <c r="A9" s="11"/>
      <c r="J9" s="12"/>
      <c r="K9" s="11"/>
      <c r="L9" s="24" t="s">
        <v>57</v>
      </c>
      <c r="M9" s="25" t="s">
        <v>41</v>
      </c>
      <c r="N9" s="26" t="s">
        <v>58</v>
      </c>
      <c r="AE9" s="12"/>
      <c r="AF9" s="11"/>
      <c r="AV9" s="12"/>
      <c r="BO9" s="11"/>
      <c r="CI9" s="12"/>
    </row>
    <row r="10" spans="1:129" ht="14.4" customHeight="1" x14ac:dyDescent="0.3">
      <c r="A10" s="11"/>
      <c r="J10" s="12"/>
      <c r="K10" s="11"/>
      <c r="L10" s="27" t="s">
        <v>59</v>
      </c>
      <c r="M10" s="28">
        <f>COUNTIF(Registro!G:G,"Proceso Comercial")</f>
        <v>0</v>
      </c>
      <c r="N10" s="29">
        <f>IFERROR((M10)/(SUM(M10:M18)),0)*100</f>
        <v>0</v>
      </c>
      <c r="AE10" s="12"/>
      <c r="AF10" s="11"/>
      <c r="AV10" s="12"/>
      <c r="BO10" s="11"/>
      <c r="CI10" s="12"/>
    </row>
    <row r="11" spans="1:129" ht="14.4" customHeight="1" x14ac:dyDescent="0.3">
      <c r="A11" s="11"/>
      <c r="J11" s="12"/>
      <c r="K11" s="11"/>
      <c r="L11" s="27" t="s">
        <v>60</v>
      </c>
      <c r="M11" s="28">
        <f>COUNTIF(Registro!G:G,"Proceso de Calidad")</f>
        <v>0</v>
      </c>
      <c r="N11" s="29">
        <f>IFERROR((M11)/(SUM(M10:M18)),0)*100</f>
        <v>0</v>
      </c>
      <c r="AE11" s="12"/>
      <c r="AF11" s="11"/>
      <c r="AV11" s="12"/>
      <c r="BO11" s="11"/>
      <c r="CI11" s="12"/>
      <c r="CK11" s="21"/>
      <c r="CL11" s="22"/>
      <c r="CM11" s="21"/>
    </row>
    <row r="12" spans="1:129" ht="14.4" customHeight="1" x14ac:dyDescent="0.3">
      <c r="A12" s="11"/>
      <c r="J12" s="12"/>
      <c r="K12" s="11"/>
      <c r="L12" s="27" t="s">
        <v>24</v>
      </c>
      <c r="M12" s="28">
        <f>COUNTIF(Registro!G:G,"Proceso de Logística y Cadena de Suministros")</f>
        <v>0</v>
      </c>
      <c r="N12" s="29">
        <f>IFERROR((M12)/(SUM(M10:M18)),0)*100</f>
        <v>0</v>
      </c>
      <c r="AE12" s="12"/>
      <c r="AF12" s="11"/>
      <c r="AV12" s="12"/>
      <c r="BO12" s="11"/>
      <c r="CI12" s="12"/>
      <c r="CK12" s="21"/>
      <c r="CL12" s="22"/>
      <c r="CM12" s="21"/>
    </row>
    <row r="13" spans="1:129" ht="14.4" customHeight="1" x14ac:dyDescent="0.3">
      <c r="A13" s="11"/>
      <c r="J13" s="12"/>
      <c r="K13" s="11"/>
      <c r="L13" s="27" t="s">
        <v>61</v>
      </c>
      <c r="M13" s="28">
        <f>COUNTIF(Registro!G:G,"Proceso de Mantenimiento")</f>
        <v>0</v>
      </c>
      <c r="N13" s="29">
        <f>IFERROR((M13)/(SUM(M10:M18)),0)*100</f>
        <v>0</v>
      </c>
      <c r="AE13" s="12"/>
      <c r="AF13" s="11"/>
      <c r="AH13" s="1"/>
      <c r="AI13" s="17"/>
      <c r="AV13" s="12"/>
      <c r="BO13" s="11"/>
      <c r="CI13" s="12"/>
      <c r="CK13" s="26" t="s">
        <v>36</v>
      </c>
      <c r="CL13" s="25" t="s">
        <v>41</v>
      </c>
      <c r="CM13" s="26" t="s">
        <v>42</v>
      </c>
    </row>
    <row r="14" spans="1:129" ht="14.4" customHeight="1" x14ac:dyDescent="0.3">
      <c r="A14" s="11"/>
      <c r="J14" s="12"/>
      <c r="K14" s="11"/>
      <c r="L14" s="27" t="s">
        <v>62</v>
      </c>
      <c r="M14" s="28">
        <f>COUNTIF(Registro!G:G,"Proceso de Talento Humano")</f>
        <v>0</v>
      </c>
      <c r="N14" s="29">
        <f>IFERROR((M14)/(SUM(M10:M18)),0)*100</f>
        <v>0</v>
      </c>
      <c r="AE14" s="12"/>
      <c r="AF14" s="11"/>
      <c r="AH14" s="1"/>
      <c r="AI14" s="17"/>
      <c r="AV14" s="12"/>
      <c r="BO14" s="11"/>
      <c r="CI14" s="12"/>
      <c r="CK14" s="27" t="s">
        <v>63</v>
      </c>
      <c r="CL14" s="28">
        <f>COUNTIF(Registro!I:I,"Requisitos Contractuales")</f>
        <v>1</v>
      </c>
      <c r="CM14" s="29">
        <f>IFERROR((CL14)/(SUM(CL14:CL21)),0)*100</f>
        <v>100</v>
      </c>
    </row>
    <row r="15" spans="1:129" ht="14.4" customHeight="1" x14ac:dyDescent="0.3">
      <c r="A15" s="11"/>
      <c r="J15" s="12"/>
      <c r="K15" s="11"/>
      <c r="L15" s="27" t="s">
        <v>64</v>
      </c>
      <c r="M15" s="28">
        <f>COUNTIF(Registro!G:G,"Proceso Estratégico")</f>
        <v>0</v>
      </c>
      <c r="N15" s="29">
        <f>IFERROR((M15)/(SUM(M10:M18)),0)*100</f>
        <v>0</v>
      </c>
      <c r="AE15" s="12"/>
      <c r="AF15" s="11"/>
      <c r="AH15" s="1"/>
      <c r="AI15" s="17"/>
      <c r="AV15" s="12"/>
      <c r="BO15" s="11"/>
      <c r="CI15" s="12"/>
      <c r="CK15" s="27" t="s">
        <v>26</v>
      </c>
      <c r="CL15" s="28">
        <f>COUNTIF(Registro!I:I,"Desviacion del Proceso")</f>
        <v>0</v>
      </c>
      <c r="CM15" s="29">
        <f t="shared" ref="CM15:CM21" si="0">IFERROR((CL15)/(SUM(CL15:CL22)),0)*100</f>
        <v>0</v>
      </c>
    </row>
    <row r="16" spans="1:129" ht="14.4" customHeight="1" x14ac:dyDescent="0.3">
      <c r="A16" s="11"/>
      <c r="J16" s="12"/>
      <c r="K16" s="11"/>
      <c r="L16" s="27" t="s">
        <v>65</v>
      </c>
      <c r="M16" s="28">
        <f>COUNTIF(Registro!G:G,"Proceso Financiero y Contable")</f>
        <v>0</v>
      </c>
      <c r="N16" s="29">
        <f>IFERROR((M16)/(SUM(M10:M18)),0)*100</f>
        <v>0</v>
      </c>
      <c r="AE16" s="12"/>
      <c r="AF16" s="11"/>
      <c r="AH16" s="1"/>
      <c r="AI16" s="17"/>
      <c r="AV16" s="12"/>
      <c r="BO16" s="11"/>
      <c r="CI16" s="12"/>
      <c r="CK16" s="27" t="s">
        <v>66</v>
      </c>
      <c r="CL16" s="28">
        <f>COUNTIF(Registro!I:I,"Medio Ambiente ")</f>
        <v>0</v>
      </c>
      <c r="CM16" s="29">
        <f t="shared" si="0"/>
        <v>0</v>
      </c>
    </row>
    <row r="17" spans="1:91" ht="14.4" customHeight="1" x14ac:dyDescent="0.3">
      <c r="A17" s="11"/>
      <c r="J17" s="12"/>
      <c r="K17" s="11"/>
      <c r="L17" s="27" t="s">
        <v>67</v>
      </c>
      <c r="M17" s="28">
        <f>COUNTIF(Registro!G:G,"Proceso HSEQ")</f>
        <v>0</v>
      </c>
      <c r="N17" s="29">
        <f>IFERROR((M17)/(SUM(M10:M18)),0)*100</f>
        <v>0</v>
      </c>
      <c r="AE17" s="12"/>
      <c r="AF17" s="11"/>
      <c r="AH17" s="1"/>
      <c r="AI17" s="17"/>
      <c r="AV17" s="12"/>
      <c r="BO17" s="11"/>
      <c r="CI17" s="12"/>
      <c r="CK17" s="27" t="s">
        <v>20</v>
      </c>
      <c r="CL17" s="28">
        <f>COUNTIF(Registro!I:I,"Comunidad")</f>
        <v>0</v>
      </c>
      <c r="CM17" s="29">
        <f t="shared" si="0"/>
        <v>0</v>
      </c>
    </row>
    <row r="18" spans="1:91" ht="14.4" customHeight="1" x14ac:dyDescent="0.3">
      <c r="A18" s="11"/>
      <c r="J18" s="12"/>
      <c r="K18" s="11"/>
      <c r="L18" s="27" t="s">
        <v>18</v>
      </c>
      <c r="M18" s="28">
        <f>COUNTIF(Registro!G:G,"Proceso de Operaciones")</f>
        <v>1</v>
      </c>
      <c r="N18" s="29">
        <f>IFERROR((M18)/(SUM(M10:M18)),0)*100</f>
        <v>100</v>
      </c>
      <c r="AE18" s="12"/>
      <c r="AF18" s="11"/>
      <c r="AH18" s="1"/>
      <c r="AI18" s="17"/>
      <c r="AV18" s="12"/>
      <c r="BO18" s="11"/>
      <c r="CI18" s="12"/>
      <c r="CK18" s="27" t="s">
        <v>68</v>
      </c>
      <c r="CL18" s="28">
        <f>COUNTIF(Registro!I:I,"Seguridad")</f>
        <v>0</v>
      </c>
      <c r="CM18" s="29">
        <f t="shared" si="0"/>
        <v>0</v>
      </c>
    </row>
    <row r="19" spans="1:91" ht="14.4" customHeight="1" x14ac:dyDescent="0.3">
      <c r="A19" s="11"/>
      <c r="J19" s="12"/>
      <c r="K19" s="11"/>
      <c r="AE19" s="12"/>
      <c r="AF19" s="11"/>
      <c r="AV19" s="12"/>
      <c r="BO19" s="11"/>
      <c r="CI19" s="12"/>
      <c r="CK19" s="27" t="s">
        <v>69</v>
      </c>
      <c r="CL19" s="28">
        <f>COUNTIF(Registro!I:I,"Personal ")</f>
        <v>0</v>
      </c>
      <c r="CM19" s="29">
        <f t="shared" si="0"/>
        <v>0</v>
      </c>
    </row>
    <row r="20" spans="1:91" ht="14.4" customHeight="1" x14ac:dyDescent="0.3">
      <c r="A20" s="11"/>
      <c r="J20" s="12"/>
      <c r="K20" s="11"/>
      <c r="AE20" s="12"/>
      <c r="AF20" s="11"/>
      <c r="AV20" s="12"/>
      <c r="BO20" s="11"/>
      <c r="CI20" s="12"/>
      <c r="CK20" s="27" t="s">
        <v>70</v>
      </c>
      <c r="CL20" s="28">
        <f>COUNTIF(Registro!I:I,"Requisitos Legales")</f>
        <v>0</v>
      </c>
      <c r="CM20" s="29">
        <f t="shared" si="0"/>
        <v>0</v>
      </c>
    </row>
    <row r="21" spans="1:91" ht="14.4" customHeight="1" x14ac:dyDescent="0.3">
      <c r="A21" s="11"/>
      <c r="J21" s="12"/>
      <c r="K21" s="11"/>
      <c r="AE21" s="12"/>
      <c r="AF21" s="11"/>
      <c r="AV21" s="12"/>
      <c r="BO21" s="11"/>
      <c r="CI21" s="12"/>
      <c r="CK21" s="27" t="s">
        <v>31</v>
      </c>
      <c r="CL21" s="28">
        <f>COUNTIF(Registro!I:I,"Otros")</f>
        <v>0</v>
      </c>
      <c r="CM21" s="29">
        <f t="shared" si="0"/>
        <v>0</v>
      </c>
    </row>
    <row r="22" spans="1:91" ht="14.4" customHeight="1" x14ac:dyDescent="0.3">
      <c r="A22" s="11"/>
      <c r="J22" s="12"/>
      <c r="K22" s="11"/>
      <c r="AE22" s="12"/>
      <c r="AF22" s="11"/>
      <c r="AV22" s="12"/>
      <c r="BO22" s="11"/>
      <c r="CI22" s="12"/>
    </row>
    <row r="23" spans="1:91" ht="14.4" customHeight="1" x14ac:dyDescent="0.3">
      <c r="A23" s="11"/>
      <c r="J23" s="12"/>
      <c r="K23" s="11"/>
      <c r="AE23" s="12"/>
      <c r="AF23" s="11"/>
      <c r="AV23" s="12"/>
      <c r="BO23" s="11"/>
      <c r="CI23" s="12"/>
    </row>
    <row r="24" spans="1:91" ht="14.4" customHeight="1" x14ac:dyDescent="0.3">
      <c r="A24" s="11"/>
      <c r="J24" s="12"/>
      <c r="K24" s="11"/>
      <c r="AE24" s="12"/>
      <c r="AF24" s="11"/>
      <c r="AV24" s="12"/>
      <c r="BO24" s="11"/>
      <c r="CI24" s="12"/>
    </row>
    <row r="25" spans="1:91" ht="14.4" customHeight="1" x14ac:dyDescent="0.3">
      <c r="A25" s="11"/>
      <c r="J25" s="12"/>
      <c r="K25" s="11"/>
      <c r="AE25" s="12"/>
      <c r="AF25" s="11"/>
      <c r="AV25" s="12"/>
      <c r="BO25" s="11"/>
      <c r="CI25" s="12"/>
    </row>
    <row r="26" spans="1:91" ht="14.4" customHeight="1" x14ac:dyDescent="0.3">
      <c r="A26" s="11"/>
      <c r="J26" s="12"/>
      <c r="K26" s="11"/>
      <c r="AE26" s="12"/>
      <c r="AF26" s="11"/>
      <c r="AV26" s="12"/>
      <c r="BO26" s="11"/>
      <c r="CI26" s="12"/>
    </row>
    <row r="27" spans="1:91" ht="14.4" customHeight="1" x14ac:dyDescent="0.3">
      <c r="A27" s="11"/>
      <c r="J27" s="12"/>
      <c r="K27" s="11"/>
      <c r="AE27" s="12"/>
      <c r="AF27" s="11"/>
      <c r="AV27" s="12"/>
      <c r="BO27" s="11"/>
      <c r="CI27" s="12"/>
    </row>
    <row r="28" spans="1:91" ht="14.4" customHeight="1" x14ac:dyDescent="0.3">
      <c r="A28" s="11"/>
      <c r="J28" s="12"/>
      <c r="K28" s="11"/>
      <c r="AE28" s="12"/>
      <c r="AF28" s="11"/>
      <c r="AV28" s="12"/>
      <c r="BO28" s="11"/>
      <c r="CI28" s="12"/>
    </row>
    <row r="29" spans="1:91" ht="14.4" customHeight="1" x14ac:dyDescent="0.3">
      <c r="A29" s="11"/>
      <c r="J29" s="12"/>
      <c r="K29" s="11"/>
      <c r="AE29" s="12"/>
      <c r="AF29" s="11"/>
      <c r="AV29" s="12"/>
      <c r="BO29" s="11"/>
      <c r="CI29" s="12"/>
    </row>
    <row r="30" spans="1:91" ht="14.4" customHeight="1" x14ac:dyDescent="0.3">
      <c r="A30" s="11"/>
      <c r="J30" s="12"/>
      <c r="K30" s="11"/>
      <c r="AE30" s="12"/>
      <c r="AF30" s="11"/>
      <c r="AV30" s="12"/>
      <c r="BO30" s="11"/>
      <c r="CI30" s="12"/>
    </row>
    <row r="31" spans="1:91" ht="14.4" customHeight="1" x14ac:dyDescent="0.3">
      <c r="A31" s="11"/>
      <c r="J31" s="12"/>
      <c r="K31" s="11"/>
      <c r="AE31" s="12"/>
      <c r="AF31" s="11"/>
      <c r="AV31" s="12"/>
      <c r="BO31" s="11"/>
      <c r="CI31" s="12"/>
    </row>
    <row r="32" spans="1:91" ht="14.4" customHeight="1" x14ac:dyDescent="0.3">
      <c r="A32" s="11"/>
      <c r="J32" s="12"/>
      <c r="K32" s="11"/>
      <c r="AE32" s="12"/>
      <c r="AF32" s="11"/>
      <c r="AV32" s="12"/>
      <c r="BO32" s="11"/>
      <c r="CI32" s="12"/>
    </row>
    <row r="33" spans="1:111" ht="14.4" customHeight="1" x14ac:dyDescent="0.3">
      <c r="A33" s="13"/>
      <c r="B33" s="14"/>
      <c r="C33" s="14"/>
      <c r="D33" s="14"/>
      <c r="E33" s="14"/>
      <c r="F33" s="14"/>
      <c r="G33" s="14"/>
      <c r="H33" s="14"/>
      <c r="I33" s="14"/>
      <c r="J33" s="15"/>
      <c r="K33" s="13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5"/>
      <c r="AF33" s="13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5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3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5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</row>
    <row r="34" spans="1:111" ht="14.4" customHeight="1" x14ac:dyDescent="0.3"/>
  </sheetData>
  <mergeCells count="17">
    <mergeCell ref="CJ1:DG1"/>
    <mergeCell ref="A1:J1"/>
    <mergeCell ref="B3:C3"/>
    <mergeCell ref="K1:AE1"/>
    <mergeCell ref="G3:H3"/>
    <mergeCell ref="AW1:BN1"/>
    <mergeCell ref="BO1:CI1"/>
    <mergeCell ref="G5:G6"/>
    <mergeCell ref="H5:H6"/>
    <mergeCell ref="B5:B6"/>
    <mergeCell ref="C5:C6"/>
    <mergeCell ref="AF1:AV1"/>
    <mergeCell ref="DN3:DO3"/>
    <mergeCell ref="DH1:DY1"/>
    <mergeCell ref="DJ4:DK4"/>
    <mergeCell ref="DI3:DK3"/>
    <mergeCell ref="DJ5:DK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workbookViewId="0">
      <selection activeCell="C4" sqref="C4"/>
    </sheetView>
  </sheetViews>
  <sheetFormatPr baseColWidth="10" defaultColWidth="11.33203125" defaultRowHeight="14.4" x14ac:dyDescent="0.3"/>
  <cols>
    <col min="1" max="1" width="38.33203125" bestFit="1" customWidth="1"/>
    <col min="3" max="3" width="22.33203125" customWidth="1"/>
    <col min="4" max="4" width="14" customWidth="1"/>
  </cols>
  <sheetData>
    <row r="1" spans="1:6" x14ac:dyDescent="0.3">
      <c r="A1" s="2" t="s">
        <v>71</v>
      </c>
      <c r="B1" s="2" t="s">
        <v>0</v>
      </c>
      <c r="C1" s="2" t="s">
        <v>9</v>
      </c>
      <c r="D1" s="2" t="s">
        <v>16</v>
      </c>
      <c r="E1" s="2" t="s">
        <v>15</v>
      </c>
    </row>
    <row r="2" spans="1:6" x14ac:dyDescent="0.3">
      <c r="A2" t="s">
        <v>59</v>
      </c>
      <c r="B2" t="s">
        <v>19</v>
      </c>
      <c r="C2" t="s">
        <v>63</v>
      </c>
      <c r="D2" t="s">
        <v>28</v>
      </c>
      <c r="E2" t="s">
        <v>27</v>
      </c>
      <c r="F2" t="s">
        <v>23</v>
      </c>
    </row>
    <row r="3" spans="1:6" x14ac:dyDescent="0.3">
      <c r="A3" t="s">
        <v>72</v>
      </c>
      <c r="B3" t="s">
        <v>25</v>
      </c>
      <c r="C3" t="s">
        <v>29</v>
      </c>
      <c r="D3" t="s">
        <v>22</v>
      </c>
      <c r="E3" t="s">
        <v>21</v>
      </c>
      <c r="F3" t="s">
        <v>73</v>
      </c>
    </row>
    <row r="4" spans="1:6" x14ac:dyDescent="0.3">
      <c r="A4" t="s">
        <v>24</v>
      </c>
      <c r="B4" t="s">
        <v>30</v>
      </c>
      <c r="C4" t="s">
        <v>66</v>
      </c>
      <c r="F4" t="s">
        <v>74</v>
      </c>
    </row>
    <row r="5" spans="1:6" x14ac:dyDescent="0.3">
      <c r="A5" t="s">
        <v>61</v>
      </c>
      <c r="B5" t="s">
        <v>75</v>
      </c>
      <c r="C5" t="s">
        <v>20</v>
      </c>
      <c r="F5" t="s">
        <v>17</v>
      </c>
    </row>
    <row r="6" spans="1:6" x14ac:dyDescent="0.3">
      <c r="A6" t="s">
        <v>62</v>
      </c>
      <c r="C6" t="s">
        <v>68</v>
      </c>
    </row>
    <row r="7" spans="1:6" x14ac:dyDescent="0.3">
      <c r="A7" t="s">
        <v>64</v>
      </c>
      <c r="C7" t="s">
        <v>69</v>
      </c>
    </row>
    <row r="8" spans="1:6" x14ac:dyDescent="0.3">
      <c r="A8" t="s">
        <v>65</v>
      </c>
      <c r="C8" t="s">
        <v>70</v>
      </c>
    </row>
    <row r="9" spans="1:6" x14ac:dyDescent="0.3">
      <c r="A9" t="s">
        <v>67</v>
      </c>
      <c r="C9" t="s">
        <v>31</v>
      </c>
    </row>
    <row r="10" spans="1:6" x14ac:dyDescent="0.3">
      <c r="A10" t="s">
        <v>18</v>
      </c>
    </row>
  </sheetData>
  <pageMargins left="0.7" right="0.7" top="0.75" bottom="0.75" header="0.3" footer="0.3"/>
  <pageSetup paperSize="9" orientation="portrait" horizontalDpi="4294967292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431c691-db86-43a3-acd6-85250da18a37" xsi:nil="true"/>
    <lcf76f155ced4ddcb4097134ff3c332f xmlns="8431c691-db86-43a3-acd6-85250da18a37">
      <Terms xmlns="http://schemas.microsoft.com/office/infopath/2007/PartnerControls"/>
    </lcf76f155ced4ddcb4097134ff3c332f>
    <TaxCatchAll xmlns="dbfca692-083f-4fec-8f24-2aee9c3d7bf5" xsi:nil="true"/>
    <SharedWithUsers xmlns="dbfca692-083f-4fec-8f24-2aee9c3d7bf5">
      <UserInfo>
        <DisplayName/>
        <AccountId xsi:nil="true"/>
        <AccountType/>
      </UserInfo>
    </SharedWithUsers>
    <MediaLengthInSeconds xmlns="8431c691-db86-43a3-acd6-85250da18a3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8A3D71BDEB9C4AB1CE94DD383EE628" ma:contentTypeVersion="15" ma:contentTypeDescription="Crear nuevo documento." ma:contentTypeScope="" ma:versionID="cc01c1478d97798c9656e3023b9f3683">
  <xsd:schema xmlns:xsd="http://www.w3.org/2001/XMLSchema" xmlns:xs="http://www.w3.org/2001/XMLSchema" xmlns:p="http://schemas.microsoft.com/office/2006/metadata/properties" xmlns:ns2="8431c691-db86-43a3-acd6-85250da18a37" xmlns:ns3="dbfca692-083f-4fec-8f24-2aee9c3d7bf5" targetNamespace="http://schemas.microsoft.com/office/2006/metadata/properties" ma:root="true" ma:fieldsID="3e05d85cfcba118c805ab930ce360cd2" ns2:_="" ns3:_="">
    <xsd:import namespace="8431c691-db86-43a3-acd6-85250da18a37"/>
    <xsd:import namespace="dbfca692-083f-4fec-8f24-2aee9c3d7b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1c691-db86-43a3-acd6-85250da18a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e6774676-acd4-4ca1-80d5-eb68168cd4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ca692-083f-4fec-8f24-2aee9c3d7bf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a2e7d-d040-4d4a-a6c4-f9fc30425de5}" ma:internalName="TaxCatchAll" ma:showField="CatchAllData" ma:web="dbfca692-083f-4fec-8f24-2aee9c3d7b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55B39B-A1FF-4490-A833-025C52318293}">
  <ds:schemaRefs>
    <ds:schemaRef ds:uri="http://schemas.microsoft.com/office/2006/metadata/properties"/>
    <ds:schemaRef ds:uri="http://schemas.microsoft.com/office/infopath/2007/PartnerControls"/>
    <ds:schemaRef ds:uri="8431c691-db86-43a3-acd6-85250da18a37"/>
    <ds:schemaRef ds:uri="dbfca692-083f-4fec-8f24-2aee9c3d7bf5"/>
  </ds:schemaRefs>
</ds:datastoreItem>
</file>

<file path=customXml/itemProps2.xml><?xml version="1.0" encoding="utf-8"?>
<ds:datastoreItem xmlns:ds="http://schemas.openxmlformats.org/officeDocument/2006/customXml" ds:itemID="{696D3F6F-92DE-4AF8-8ACC-31302A5AC8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D21893-6BF6-4375-9D94-21D5EAFF95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31c691-db86-43a3-acd6-85250da18a37"/>
    <ds:schemaRef ds:uri="dbfca692-083f-4fec-8f24-2aee9c3d7b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Registro</vt:lpstr>
      <vt:lpstr>Informe</vt:lpstr>
      <vt:lpstr>Hoja3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Lenin</dc:creator>
  <cp:keywords/>
  <dc:description/>
  <cp:lastModifiedBy>Alejandra Diaz</cp:lastModifiedBy>
  <cp:revision/>
  <dcterms:created xsi:type="dcterms:W3CDTF">2020-05-15T02:20:45Z</dcterms:created>
  <dcterms:modified xsi:type="dcterms:W3CDTF">2024-08-23T17:27:55Z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0x010100A98A3D71BDEB9C4AB1CE94DD383EE628</vt:lpwstr>
  </property>
  <property fmtid="{D5CDD505-2E9C-101B-9397-08002B2CF9AE}" pid="3" name="Order">
    <vt:r8>52300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